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410" windowHeight="3945" activeTab="0"/>
  </bookViews>
  <sheets>
    <sheet name="balance-serv-zeevaart" sheetId="1" r:id="rId1"/>
  </sheets>
  <definedNames>
    <definedName name="__123Graph_AMAIN" hidden="1">'balance-serv-zeevaart'!$S$25:$S$123</definedName>
    <definedName name="__123Graph_XMAIN" hidden="1">'balance-serv-zeevaart'!$A$10:$A$123</definedName>
    <definedName name="_Fill" hidden="1">'balance-serv-zeevaart'!$A$10:$A$194</definedName>
    <definedName name="HAVEN">'balance-serv-zeevaart'!$AB$25:$AB$123</definedName>
    <definedName name="HTML_CodePage" hidden="1">1252</definedName>
    <definedName name="HTML_Control" hidden="1">{"'balance-serv-zeevaart'!$A$1:$AO$123"}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"E:\projecten\nationale rekeningen\nationale rekeningen_temp\tabel_balance\balance4.htm"</definedName>
    <definedName name="HTML_Title" hidden="1">""</definedName>
    <definedName name="INTRIV">'balance-serv-zeevaart'!$AO$25:$AO$123</definedName>
    <definedName name="NED">'balance-serv-zeevaart'!$AC$16:$AC$51</definedName>
    <definedName name="_xlnm.Print_Titles" localSheetId="0">'balance-serv-zeevaart'!$A:$A,'balance-serv-zeevaart'!$1:$9</definedName>
    <definedName name="TOTAAL">'balance-serv-zeevaart'!$X$24:$X$60</definedName>
    <definedName name="VOL">'balance-serv-zeevaart'!$X$24:$X$60</definedName>
    <definedName name="VRD">'balance-serv-zeevaart'!$V$25:$V$60</definedName>
    <definedName name="ZEEVAART">'balance-serv-zeevaart'!$S$25:$S$123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<sst xmlns="http://schemas.openxmlformats.org/spreadsheetml/2006/main" count="134" uniqueCount="50">
  <si>
    <t>output</t>
  </si>
  <si>
    <t>adjusted</t>
  </si>
  <si>
    <t>input/</t>
  </si>
  <si>
    <t>export</t>
  </si>
  <si>
    <t>import</t>
  </si>
  <si>
    <t>volume</t>
  </si>
  <si>
    <t>EXPORT</t>
  </si>
  <si>
    <t>ratio</t>
  </si>
  <si>
    <t>int.riv.</t>
  </si>
  <si>
    <t>m3</t>
  </si>
  <si>
    <t>km</t>
  </si>
  <si>
    <t>mln tkm</t>
  </si>
  <si>
    <t>%</t>
  </si>
  <si>
    <t>cent/tkm</t>
  </si>
  <si>
    <t>mlnƒ</t>
  </si>
  <si>
    <t>ton</t>
  </si>
  <si>
    <t>Maritime shipping</t>
  </si>
  <si>
    <t>entrance</t>
  </si>
  <si>
    <t>foreign</t>
  </si>
  <si>
    <t>clearance</t>
  </si>
  <si>
    <t>Dutch</t>
  </si>
  <si>
    <t>distance</t>
  </si>
  <si>
    <t>loaded</t>
  </si>
  <si>
    <t>rate</t>
  </si>
  <si>
    <t xml:space="preserve">      utilisation</t>
  </si>
  <si>
    <t>freight</t>
  </si>
  <si>
    <t>value</t>
  </si>
  <si>
    <t>price</t>
  </si>
  <si>
    <t>utilisation</t>
  </si>
  <si>
    <t>NET</t>
  </si>
  <si>
    <t>SHIPPING</t>
  </si>
  <si>
    <t>if % of</t>
  </si>
  <si>
    <t>services</t>
  </si>
  <si>
    <t>cargo trade</t>
  </si>
  <si>
    <t>costs</t>
  </si>
  <si>
    <t>difference</t>
  </si>
  <si>
    <t>PORT SERVICES</t>
  </si>
  <si>
    <t>port costsNL</t>
  </si>
  <si>
    <t>Dutch ports</t>
  </si>
  <si>
    <t>port</t>
  </si>
  <si>
    <t>PORT</t>
  </si>
  <si>
    <t>INTERNATIONAL RIVER SHIPPING</t>
  </si>
  <si>
    <t>entrances</t>
  </si>
  <si>
    <t>clearances</t>
  </si>
  <si>
    <t>share</t>
  </si>
  <si>
    <t>tariff</t>
  </si>
  <si>
    <t>net</t>
  </si>
  <si>
    <t>portcosts for</t>
  </si>
  <si>
    <t>Balances of payment service sector: maritime shipping, port services, international river shipping, 1800-1913</t>
  </si>
  <si>
    <t>average</t>
  </si>
</sst>
</file>

<file path=xl/styles.xml><?xml version="1.0" encoding="utf-8"?>
<styleSheet xmlns="http://schemas.openxmlformats.org/spreadsheetml/2006/main">
  <numFmts count="27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&quot;£&quot;#,##0_-;&quot;£&quot;#,##0\-"/>
    <numFmt numFmtId="165" formatCode="&quot;£&quot;#,##0_-;[Red]&quot;£&quot;#,##0\-"/>
    <numFmt numFmtId="166" formatCode="&quot;£&quot;#,##0.00_-;&quot;£&quot;#,##0.00\-"/>
    <numFmt numFmtId="167" formatCode="&quot;£&quot;#,##0.00_-;[Red]&quot;£&quot;#,##0.00\-"/>
    <numFmt numFmtId="168" formatCode="_-&quot;£&quot;* #,##0_-;_-&quot;£&quot;* #,##0\-;_-&quot;£&quot;* &quot;-&quot;_-;_-@_-"/>
    <numFmt numFmtId="169" formatCode="_-&quot;£&quot;* #,##0.00_-;_-&quot;£&quot;* #,##0.00\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_)"/>
    <numFmt numFmtId="180" formatCode="0_)"/>
    <numFmt numFmtId="181" formatCode="0.0_)"/>
    <numFmt numFmtId="182" formatCode="0.00_)"/>
  </numFmts>
  <fonts count="6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123"/>
  <sheetViews>
    <sheetView tabSelected="1" zoomScale="75" zoomScaleNormal="75" workbookViewId="0" topLeftCell="A1">
      <selection activeCell="A1" sqref="A1"/>
    </sheetView>
  </sheetViews>
  <sheetFormatPr defaultColWidth="9.625" defaultRowHeight="12.75"/>
  <cols>
    <col min="1" max="1" width="6.625" style="2" customWidth="1"/>
    <col min="2" max="16384" width="9.625" style="2" customWidth="1"/>
  </cols>
  <sheetData>
    <row r="1" ht="12.75">
      <c r="A1" s="1"/>
    </row>
    <row r="2" ht="12.75">
      <c r="A2" s="1" t="s">
        <v>48</v>
      </c>
    </row>
    <row r="4" spans="2:41" ht="12.75">
      <c r="B4" s="11" t="s">
        <v>16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U4" s="11" t="s">
        <v>36</v>
      </c>
      <c r="V4" s="12"/>
      <c r="W4" s="12"/>
      <c r="X4" s="12"/>
      <c r="Y4" s="12"/>
      <c r="Z4" s="12"/>
      <c r="AA4" s="12"/>
      <c r="AB4" s="12"/>
      <c r="AD4" s="13" t="s">
        <v>41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41" ht="12.75">
      <c r="B5" s="3" t="s">
        <v>17</v>
      </c>
      <c r="C5" s="3" t="s">
        <v>19</v>
      </c>
      <c r="E5" s="3" t="s">
        <v>49</v>
      </c>
      <c r="F5" s="3" t="s">
        <v>0</v>
      </c>
      <c r="G5" s="2" t="s">
        <v>24</v>
      </c>
      <c r="H5" s="3" t="s">
        <v>1</v>
      </c>
      <c r="J5" s="3" t="s">
        <v>0</v>
      </c>
      <c r="L5" s="3" t="s">
        <v>49</v>
      </c>
      <c r="M5" s="3" t="s">
        <v>0</v>
      </c>
      <c r="O5" s="3" t="s">
        <v>1</v>
      </c>
      <c r="Q5" s="3" t="s">
        <v>0</v>
      </c>
      <c r="S5" s="3" t="s">
        <v>29</v>
      </c>
      <c r="U5" s="3" t="s">
        <v>2</v>
      </c>
      <c r="V5" s="3" t="s">
        <v>37</v>
      </c>
      <c r="W5" s="3" t="s">
        <v>34</v>
      </c>
      <c r="X5" s="3" t="s">
        <v>47</v>
      </c>
      <c r="Y5" s="3" t="s">
        <v>0</v>
      </c>
      <c r="Z5" s="3" t="s">
        <v>3</v>
      </c>
      <c r="AA5" s="3" t="s">
        <v>4</v>
      </c>
      <c r="AB5" s="3" t="s">
        <v>29</v>
      </c>
      <c r="AG5" s="3" t="s">
        <v>20</v>
      </c>
      <c r="AK5" s="3" t="s">
        <v>0</v>
      </c>
      <c r="AL5" s="3" t="s">
        <v>0</v>
      </c>
      <c r="AM5" s="3" t="s">
        <v>26</v>
      </c>
      <c r="AN5" s="3" t="s">
        <v>26</v>
      </c>
      <c r="AO5" s="3" t="s">
        <v>46</v>
      </c>
    </row>
    <row r="6" spans="2:41" ht="12.75">
      <c r="B6" s="3" t="s">
        <v>18</v>
      </c>
      <c r="C6" s="3" t="s">
        <v>20</v>
      </c>
      <c r="E6" s="3" t="s">
        <v>21</v>
      </c>
      <c r="F6" s="3" t="s">
        <v>5</v>
      </c>
      <c r="G6" s="3" t="s">
        <v>23</v>
      </c>
      <c r="H6" s="3" t="s">
        <v>5</v>
      </c>
      <c r="I6" s="3" t="s">
        <v>25</v>
      </c>
      <c r="J6" s="3" t="s">
        <v>26</v>
      </c>
      <c r="L6" s="3" t="s">
        <v>21</v>
      </c>
      <c r="M6" s="3" t="s">
        <v>5</v>
      </c>
      <c r="N6" s="3" t="s">
        <v>28</v>
      </c>
      <c r="O6" s="3" t="s">
        <v>5</v>
      </c>
      <c r="P6" s="3" t="s">
        <v>25</v>
      </c>
      <c r="Q6" s="3" t="s">
        <v>26</v>
      </c>
      <c r="S6" s="3" t="s">
        <v>6</v>
      </c>
      <c r="U6" s="3" t="s">
        <v>0</v>
      </c>
      <c r="V6" s="3" t="s">
        <v>31</v>
      </c>
      <c r="W6" s="3" t="s">
        <v>35</v>
      </c>
      <c r="X6" s="3" t="s">
        <v>31</v>
      </c>
      <c r="Y6" s="3" t="s">
        <v>26</v>
      </c>
      <c r="Z6" s="3" t="s">
        <v>39</v>
      </c>
      <c r="AA6" s="3" t="s">
        <v>39</v>
      </c>
      <c r="AB6" s="3" t="s">
        <v>6</v>
      </c>
      <c r="AD6" s="3" t="s">
        <v>20</v>
      </c>
      <c r="AE6" s="3" t="s">
        <v>20</v>
      </c>
      <c r="AF6" s="3" t="s">
        <v>18</v>
      </c>
      <c r="AG6" s="3" t="s">
        <v>44</v>
      </c>
      <c r="AH6" s="3" t="s">
        <v>28</v>
      </c>
      <c r="AI6" s="3" t="s">
        <v>49</v>
      </c>
      <c r="AJ6" s="3" t="s">
        <v>25</v>
      </c>
      <c r="AK6" s="3" t="s">
        <v>5</v>
      </c>
      <c r="AL6" s="3" t="s">
        <v>5</v>
      </c>
      <c r="AM6" s="3" t="s">
        <v>4</v>
      </c>
      <c r="AN6" s="3" t="s">
        <v>3</v>
      </c>
      <c r="AO6" s="3" t="s">
        <v>3</v>
      </c>
    </row>
    <row r="7" spans="2:41" ht="12.75">
      <c r="B7" s="3" t="s">
        <v>22</v>
      </c>
      <c r="C7" s="3" t="s">
        <v>22</v>
      </c>
      <c r="E7" s="3" t="s">
        <v>18</v>
      </c>
      <c r="F7" s="3" t="s">
        <v>18</v>
      </c>
      <c r="G7" s="3"/>
      <c r="H7" s="3" t="s">
        <v>18</v>
      </c>
      <c r="I7" s="3" t="s">
        <v>27</v>
      </c>
      <c r="J7" s="3" t="s">
        <v>18</v>
      </c>
      <c r="L7" s="3" t="s">
        <v>20</v>
      </c>
      <c r="M7" s="3" t="s">
        <v>20</v>
      </c>
      <c r="N7" s="3" t="s">
        <v>23</v>
      </c>
      <c r="O7" s="3" t="s">
        <v>20</v>
      </c>
      <c r="P7" s="3" t="s">
        <v>27</v>
      </c>
      <c r="Q7" s="3" t="s">
        <v>20</v>
      </c>
      <c r="S7" s="3" t="s">
        <v>30</v>
      </c>
      <c r="U7" s="3" t="s">
        <v>7</v>
      </c>
      <c r="V7" s="3" t="s">
        <v>0</v>
      </c>
      <c r="W7" s="3" t="s">
        <v>38</v>
      </c>
      <c r="X7" s="3" t="s">
        <v>0</v>
      </c>
      <c r="Y7" s="3" t="s">
        <v>33</v>
      </c>
      <c r="Z7" s="3" t="s">
        <v>32</v>
      </c>
      <c r="AA7" s="3" t="s">
        <v>32</v>
      </c>
      <c r="AB7" s="3" t="s">
        <v>40</v>
      </c>
      <c r="AD7" s="3" t="s">
        <v>42</v>
      </c>
      <c r="AE7" s="3" t="s">
        <v>43</v>
      </c>
      <c r="AF7" s="3" t="s">
        <v>42</v>
      </c>
      <c r="AG7" s="3" t="s">
        <v>42</v>
      </c>
      <c r="AH7" s="3" t="s">
        <v>23</v>
      </c>
      <c r="AI7" s="3" t="s">
        <v>21</v>
      </c>
      <c r="AJ7" s="3" t="s">
        <v>45</v>
      </c>
      <c r="AK7" s="3" t="s">
        <v>18</v>
      </c>
      <c r="AL7" s="3" t="s">
        <v>20</v>
      </c>
      <c r="AM7" s="3" t="s">
        <v>18</v>
      </c>
      <c r="AN7" s="3" t="s">
        <v>20</v>
      </c>
      <c r="AO7" s="3" t="s">
        <v>8</v>
      </c>
    </row>
    <row r="8" spans="2:41" ht="12.75">
      <c r="B8" s="3" t="s">
        <v>9</v>
      </c>
      <c r="C8" s="3" t="s">
        <v>9</v>
      </c>
      <c r="E8" s="3" t="s">
        <v>10</v>
      </c>
      <c r="F8" s="3" t="s">
        <v>11</v>
      </c>
      <c r="G8" s="3" t="s">
        <v>12</v>
      </c>
      <c r="H8" s="3" t="s">
        <v>11</v>
      </c>
      <c r="I8" s="3" t="s">
        <v>13</v>
      </c>
      <c r="J8" s="3" t="s">
        <v>14</v>
      </c>
      <c r="L8" s="3" t="s">
        <v>10</v>
      </c>
      <c r="M8" s="3" t="s">
        <v>11</v>
      </c>
      <c r="N8" s="3" t="s">
        <v>12</v>
      </c>
      <c r="O8" s="3" t="s">
        <v>11</v>
      </c>
      <c r="P8" s="3" t="s">
        <v>13</v>
      </c>
      <c r="Q8" s="3" t="s">
        <v>14</v>
      </c>
      <c r="S8" s="3" t="s">
        <v>14</v>
      </c>
      <c r="U8" s="3" t="s">
        <v>12</v>
      </c>
      <c r="V8" s="3" t="s">
        <v>12</v>
      </c>
      <c r="W8" s="3" t="s">
        <v>12</v>
      </c>
      <c r="X8" s="3" t="s">
        <v>12</v>
      </c>
      <c r="Y8" s="3" t="s">
        <v>14</v>
      </c>
      <c r="Z8" s="3" t="s">
        <v>14</v>
      </c>
      <c r="AA8" s="3" t="s">
        <v>14</v>
      </c>
      <c r="AB8" s="3" t="s">
        <v>14</v>
      </c>
      <c r="AD8" s="3" t="s">
        <v>15</v>
      </c>
      <c r="AE8" s="3" t="s">
        <v>15</v>
      </c>
      <c r="AF8" s="3" t="s">
        <v>15</v>
      </c>
      <c r="AG8" s="3" t="s">
        <v>12</v>
      </c>
      <c r="AH8" s="3" t="s">
        <v>12</v>
      </c>
      <c r="AI8" s="3" t="s">
        <v>10</v>
      </c>
      <c r="AJ8" s="3" t="s">
        <v>13</v>
      </c>
      <c r="AK8" s="3" t="s">
        <v>11</v>
      </c>
      <c r="AL8" s="3" t="s">
        <v>11</v>
      </c>
      <c r="AM8" s="3" t="s">
        <v>14</v>
      </c>
      <c r="AN8" s="3" t="s">
        <v>14</v>
      </c>
      <c r="AO8" s="3" t="s">
        <v>14</v>
      </c>
    </row>
    <row r="10" spans="1:36" ht="12.75">
      <c r="A10" s="4">
        <v>1800</v>
      </c>
      <c r="G10" s="5">
        <v>0.33473425350874203</v>
      </c>
      <c r="I10" s="6">
        <v>1.051349968549898</v>
      </c>
      <c r="L10" s="7">
        <v>910.4807102854234</v>
      </c>
      <c r="M10" s="8"/>
      <c r="N10" s="5">
        <v>0.33473425350874203</v>
      </c>
      <c r="P10" s="6">
        <v>1.051349968549898</v>
      </c>
      <c r="U10" s="9">
        <v>0.7</v>
      </c>
      <c r="V10" s="9">
        <f aca="true" t="shared" si="0" ref="V10:V41">0.2*U10</f>
        <v>0.13999999999999999</v>
      </c>
      <c r="W10" s="4">
        <v>1.5</v>
      </c>
      <c r="X10" s="9">
        <f aca="true" t="shared" si="1" ref="X10:X41">(0.2*W10)/(1+(0.2*W10)-0.2)*U10</f>
        <v>0.19090909090909092</v>
      </c>
      <c r="AJ10" s="6">
        <v>6.197745519459963</v>
      </c>
    </row>
    <row r="11" spans="1:36" ht="12.75">
      <c r="A11" s="4">
        <v>1801</v>
      </c>
      <c r="G11" s="5">
        <v>0.3354814802489583</v>
      </c>
      <c r="I11" s="6">
        <v>0.8355144036700609</v>
      </c>
      <c r="L11" s="7">
        <v>1008.8840326517693</v>
      </c>
      <c r="M11" s="8"/>
      <c r="N11" s="5">
        <v>0.3354814802489583</v>
      </c>
      <c r="P11" s="6">
        <v>0.8355144036700609</v>
      </c>
      <c r="U11" s="9">
        <v>0.7</v>
      </c>
      <c r="V11" s="9">
        <f t="shared" si="0"/>
        <v>0.13999999999999999</v>
      </c>
      <c r="W11" s="4">
        <v>1.5</v>
      </c>
      <c r="X11" s="9">
        <f t="shared" si="1"/>
        <v>0.19090909090909092</v>
      </c>
      <c r="AJ11" s="6">
        <v>6.214506724389363</v>
      </c>
    </row>
    <row r="12" spans="1:36" ht="12.75">
      <c r="A12" s="4">
        <v>1802</v>
      </c>
      <c r="G12" s="5">
        <v>0.3362303750222349</v>
      </c>
      <c r="I12" s="6">
        <v>0.7771437792057023</v>
      </c>
      <c r="L12" s="7">
        <v>1227.1244687081885</v>
      </c>
      <c r="M12" s="8"/>
      <c r="N12" s="5">
        <v>0.3362303750222349</v>
      </c>
      <c r="P12" s="6">
        <v>0.7771437792057023</v>
      </c>
      <c r="U12" s="9">
        <v>0.7</v>
      </c>
      <c r="V12" s="9">
        <f t="shared" si="0"/>
        <v>0.13999999999999999</v>
      </c>
      <c r="W12" s="4">
        <v>1.5</v>
      </c>
      <c r="X12" s="9">
        <f t="shared" si="1"/>
        <v>0.19090909090909092</v>
      </c>
      <c r="AJ12" s="6">
        <v>6.237014394115538</v>
      </c>
    </row>
    <row r="13" spans="1:36" ht="12.75">
      <c r="A13" s="4">
        <v>1803</v>
      </c>
      <c r="D13" s="7"/>
      <c r="E13" s="7"/>
      <c r="G13" s="5">
        <v>0.3369809415521195</v>
      </c>
      <c r="I13" s="6">
        <v>0.9773685956822807</v>
      </c>
      <c r="L13" s="7">
        <v>1172.2876753134935</v>
      </c>
      <c r="M13" s="8"/>
      <c r="N13" s="5">
        <v>0.3369809415521195</v>
      </c>
      <c r="P13" s="6">
        <v>0.9773685956822807</v>
      </c>
      <c r="U13" s="9">
        <v>0.7</v>
      </c>
      <c r="V13" s="9">
        <f t="shared" si="0"/>
        <v>0.13999999999999999</v>
      </c>
      <c r="W13" s="4">
        <v>1.5</v>
      </c>
      <c r="X13" s="9">
        <f t="shared" si="1"/>
        <v>0.19090909090909092</v>
      </c>
      <c r="AJ13" s="6">
        <v>6.265371492747463</v>
      </c>
    </row>
    <row r="14" spans="1:36" ht="12.75">
      <c r="A14" s="4">
        <v>1804</v>
      </c>
      <c r="D14" s="7"/>
      <c r="E14" s="7"/>
      <c r="G14" s="5">
        <v>0.33773318357047155</v>
      </c>
      <c r="I14" s="6">
        <v>0.9251065249409366</v>
      </c>
      <c r="L14" s="7">
        <v>1273.2413894109893</v>
      </c>
      <c r="M14" s="8"/>
      <c r="N14" s="5">
        <v>0.33773318357047155</v>
      </c>
      <c r="P14" s="6">
        <v>0.9251065249409366</v>
      </c>
      <c r="U14" s="9">
        <v>0.7</v>
      </c>
      <c r="V14" s="9">
        <f t="shared" si="0"/>
        <v>0.13999999999999999</v>
      </c>
      <c r="W14" s="4">
        <v>1.5</v>
      </c>
      <c r="X14" s="9">
        <f t="shared" si="1"/>
        <v>0.19090909090909092</v>
      </c>
      <c r="AJ14" s="6">
        <v>6.299688998368722</v>
      </c>
    </row>
    <row r="15" spans="1:36" ht="12.75">
      <c r="A15" s="4">
        <v>1805</v>
      </c>
      <c r="D15" s="7"/>
      <c r="E15" s="7"/>
      <c r="G15" s="5">
        <v>0.3384871048174814</v>
      </c>
      <c r="I15" s="6">
        <v>0.9183192430264763</v>
      </c>
      <c r="L15" s="7">
        <v>1250.0778040470689</v>
      </c>
      <c r="M15" s="8"/>
      <c r="N15" s="5">
        <v>0.3384871048174814</v>
      </c>
      <c r="P15" s="6">
        <v>0.9183192430264763</v>
      </c>
      <c r="U15" s="9">
        <v>0.7</v>
      </c>
      <c r="V15" s="9">
        <f t="shared" si="0"/>
        <v>0.13999999999999999</v>
      </c>
      <c r="W15" s="4">
        <v>1.5</v>
      </c>
      <c r="X15" s="9">
        <f t="shared" si="1"/>
        <v>0.19090909090909092</v>
      </c>
      <c r="AJ15" s="6">
        <v>6.340086136784468</v>
      </c>
    </row>
    <row r="16" spans="1:36" ht="12.75">
      <c r="A16" s="4">
        <v>1806</v>
      </c>
      <c r="D16" s="7"/>
      <c r="E16" s="7"/>
      <c r="G16" s="5">
        <v>0.33924270904168846</v>
      </c>
      <c r="I16" s="6">
        <v>0.9156043302606922</v>
      </c>
      <c r="L16" s="7">
        <v>1056.1471058522545</v>
      </c>
      <c r="M16" s="8"/>
      <c r="N16" s="5">
        <v>0.33924270904168846</v>
      </c>
      <c r="P16" s="6">
        <v>0.9156043302606922</v>
      </c>
      <c r="U16" s="9">
        <v>0.7</v>
      </c>
      <c r="V16" s="9">
        <f t="shared" si="0"/>
        <v>0.13999999999999999</v>
      </c>
      <c r="W16" s="4">
        <v>1.5</v>
      </c>
      <c r="X16" s="9">
        <f t="shared" si="1"/>
        <v>0.19090909090909092</v>
      </c>
      <c r="AC16" s="7"/>
      <c r="AJ16" s="6">
        <v>6.058983823094139</v>
      </c>
    </row>
    <row r="17" spans="1:36" ht="12.75">
      <c r="A17" s="4">
        <v>1807</v>
      </c>
      <c r="D17" s="7"/>
      <c r="E17" s="7"/>
      <c r="G17" s="5">
        <v>0.34</v>
      </c>
      <c r="I17" s="6">
        <v>1.1131142339714863</v>
      </c>
      <c r="L17" s="7">
        <v>1126.110514610016</v>
      </c>
      <c r="M17" s="8"/>
      <c r="N17" s="5">
        <v>0.34</v>
      </c>
      <c r="P17" s="6">
        <v>1.1131142339714863</v>
      </c>
      <c r="U17" s="9">
        <v>0.7</v>
      </c>
      <c r="V17" s="9">
        <f t="shared" si="0"/>
        <v>0.13999999999999999</v>
      </c>
      <c r="W17" s="4">
        <v>1.5</v>
      </c>
      <c r="X17" s="9">
        <f t="shared" si="1"/>
        <v>0.19090909090909092</v>
      </c>
      <c r="AC17" s="7"/>
      <c r="AJ17" s="6">
        <v>5.971239616685427</v>
      </c>
    </row>
    <row r="18" spans="1:36" ht="12.75">
      <c r="A18" s="4">
        <v>1808</v>
      </c>
      <c r="D18" s="7"/>
      <c r="E18" s="7"/>
      <c r="G18" s="5">
        <v>0.34075898145771</v>
      </c>
      <c r="I18" s="6">
        <v>1.3167326914052948</v>
      </c>
      <c r="L18" s="7">
        <v>922.2572628331476</v>
      </c>
      <c r="M18" s="8"/>
      <c r="N18" s="5">
        <v>0.34075898145771</v>
      </c>
      <c r="P18" s="6">
        <v>1.3167326914052948</v>
      </c>
      <c r="U18" s="9">
        <v>0.7</v>
      </c>
      <c r="V18" s="9">
        <f t="shared" si="0"/>
        <v>0.13999999999999999</v>
      </c>
      <c r="W18" s="4">
        <v>1.5</v>
      </c>
      <c r="X18" s="9">
        <f t="shared" si="1"/>
        <v>0.19090909090909092</v>
      </c>
      <c r="AC18" s="7"/>
      <c r="AJ18" s="6">
        <v>6.079868219092507</v>
      </c>
    </row>
    <row r="19" spans="1:36" ht="12.75">
      <c r="A19" s="4">
        <v>1809</v>
      </c>
      <c r="D19" s="7"/>
      <c r="E19" s="7"/>
      <c r="G19" s="5">
        <v>0.34151965718851746</v>
      </c>
      <c r="I19" s="6">
        <v>1.2760089999185331</v>
      </c>
      <c r="L19" s="7">
        <v>1407.1236323211047</v>
      </c>
      <c r="M19" s="8"/>
      <c r="N19" s="5">
        <v>0.34151965718851746</v>
      </c>
      <c r="P19" s="6">
        <v>1.2760089999185331</v>
      </c>
      <c r="U19" s="9">
        <v>0.7</v>
      </c>
      <c r="V19" s="9">
        <f t="shared" si="0"/>
        <v>0.13999999999999999</v>
      </c>
      <c r="W19" s="4">
        <v>1.5</v>
      </c>
      <c r="X19" s="9">
        <f t="shared" si="1"/>
        <v>0.19090909090909092</v>
      </c>
      <c r="AC19" s="7"/>
      <c r="AJ19" s="6">
        <v>6.19128765614022</v>
      </c>
    </row>
    <row r="20" spans="1:36" ht="12.75">
      <c r="A20" s="4">
        <v>1810</v>
      </c>
      <c r="D20" s="7"/>
      <c r="E20" s="7"/>
      <c r="G20" s="5">
        <v>0.3422820309745455</v>
      </c>
      <c r="I20" s="6">
        <v>1.2081361807739301</v>
      </c>
      <c r="L20" s="7">
        <v>1258.6735840899266</v>
      </c>
      <c r="M20" s="8"/>
      <c r="N20" s="5">
        <v>0.3422820309745455</v>
      </c>
      <c r="P20" s="6">
        <v>1.2081361807739301</v>
      </c>
      <c r="U20" s="9">
        <v>0.7</v>
      </c>
      <c r="V20" s="9">
        <f t="shared" si="0"/>
        <v>0.13999999999999999</v>
      </c>
      <c r="W20" s="4">
        <v>1.5</v>
      </c>
      <c r="X20" s="9">
        <f t="shared" si="1"/>
        <v>0.19090909090909092</v>
      </c>
      <c r="AC20" s="7"/>
      <c r="AJ20" s="6">
        <v>6.305574907042637</v>
      </c>
    </row>
    <row r="21" spans="1:36" ht="12.75">
      <c r="A21" s="4">
        <v>1811</v>
      </c>
      <c r="D21" s="7"/>
      <c r="E21" s="7"/>
      <c r="G21" s="5">
        <v>0.3430461066063602</v>
      </c>
      <c r="I21" s="6">
        <v>0.9909431595112014</v>
      </c>
      <c r="L21" s="7">
        <v>862.6086956521739</v>
      </c>
      <c r="M21" s="8"/>
      <c r="N21" s="5">
        <v>0.3430461066063602</v>
      </c>
      <c r="P21" s="6">
        <v>0.9909431595112014</v>
      </c>
      <c r="U21" s="9">
        <v>0.7</v>
      </c>
      <c r="V21" s="9">
        <f t="shared" si="0"/>
        <v>0.13999999999999999</v>
      </c>
      <c r="W21" s="4">
        <v>1.5</v>
      </c>
      <c r="X21" s="9">
        <f t="shared" si="1"/>
        <v>0.19090909090909092</v>
      </c>
      <c r="AC21" s="7"/>
      <c r="AJ21" s="6">
        <v>6.422809179294083</v>
      </c>
    </row>
    <row r="22" spans="1:36" ht="12.75">
      <c r="A22" s="4">
        <v>1812</v>
      </c>
      <c r="D22" s="7"/>
      <c r="E22" s="7"/>
      <c r="G22" s="5">
        <v>0.3438118878829891</v>
      </c>
      <c r="I22" s="6">
        <v>1.052028696741344</v>
      </c>
      <c r="N22" s="5">
        <v>0.3438118878829891</v>
      </c>
      <c r="P22" s="6">
        <v>1.052028696741344</v>
      </c>
      <c r="U22" s="9">
        <v>0.7</v>
      </c>
      <c r="V22" s="9">
        <f t="shared" si="0"/>
        <v>0.13999999999999999</v>
      </c>
      <c r="W22" s="4">
        <v>1.5</v>
      </c>
      <c r="X22" s="9">
        <f t="shared" si="1"/>
        <v>0.19090909090909092</v>
      </c>
      <c r="AC22" s="7"/>
      <c r="AJ22" s="6">
        <v>6.543071975114578</v>
      </c>
    </row>
    <row r="23" spans="1:36" ht="12.75">
      <c r="A23" s="4">
        <v>1813</v>
      </c>
      <c r="D23" s="7"/>
      <c r="E23" s="7"/>
      <c r="G23" s="5">
        <v>0.3445793786119404</v>
      </c>
      <c r="I23" s="6">
        <v>1.3167326914052948</v>
      </c>
      <c r="N23" s="5">
        <v>0.3445793786119404</v>
      </c>
      <c r="P23" s="6">
        <v>1.3167326914052948</v>
      </c>
      <c r="U23" s="9">
        <v>0.7</v>
      </c>
      <c r="V23" s="9">
        <f t="shared" si="0"/>
        <v>0.13999999999999999</v>
      </c>
      <c r="W23" s="4">
        <v>1.5</v>
      </c>
      <c r="X23" s="9">
        <f t="shared" si="1"/>
        <v>0.19090909090909092</v>
      </c>
      <c r="AC23" s="7"/>
      <c r="AJ23" s="6">
        <v>6.666447159910934</v>
      </c>
    </row>
    <row r="24" spans="1:36" ht="12.75">
      <c r="A24" s="4">
        <v>1814</v>
      </c>
      <c r="D24" s="7"/>
      <c r="E24" s="7"/>
      <c r="G24" s="5">
        <v>0.3453485826092218</v>
      </c>
      <c r="I24" s="6">
        <v>1.1402633616293276</v>
      </c>
      <c r="N24" s="5">
        <v>0.3453485826092218</v>
      </c>
      <c r="P24" s="6">
        <v>1.1402633616293276</v>
      </c>
      <c r="U24" s="9">
        <v>0.7</v>
      </c>
      <c r="V24" s="9">
        <f t="shared" si="0"/>
        <v>0.13999999999999999</v>
      </c>
      <c r="W24" s="4">
        <v>1.5</v>
      </c>
      <c r="X24" s="9">
        <f t="shared" si="1"/>
        <v>0.19090909090909092</v>
      </c>
      <c r="AC24" s="7"/>
      <c r="AJ24" s="6">
        <v>6.793021032815255</v>
      </c>
    </row>
    <row r="25" spans="1:41" ht="12.75">
      <c r="A25" s="4">
        <v>1815</v>
      </c>
      <c r="B25" s="7">
        <v>961056.6640522726</v>
      </c>
      <c r="C25" s="7">
        <v>391451.26</v>
      </c>
      <c r="D25" s="7"/>
      <c r="E25" s="10">
        <f>E26/(1+RATE(11,,-$E$30,$E$41))</f>
        <v>2917.5445512742103</v>
      </c>
      <c r="F25" s="8">
        <f aca="true" t="shared" si="2" ref="F25:F56">(B25*E25)/1000000</f>
        <v>2803.925633671477</v>
      </c>
      <c r="G25" s="5">
        <v>0.3461195036993595</v>
      </c>
      <c r="H25" s="8">
        <f aca="true" t="shared" si="3" ref="H25:H56">F25*G25</f>
        <v>970.4933487362838</v>
      </c>
      <c r="I25" s="6">
        <v>0.7737501382484723</v>
      </c>
      <c r="J25" s="8">
        <f aca="true" t="shared" si="4" ref="J25:J56">(I25/100)*H25</f>
        <v>7.509193627539224</v>
      </c>
      <c r="L25" s="7">
        <v>2064.068157296184</v>
      </c>
      <c r="M25" s="8">
        <f aca="true" t="shared" si="5" ref="M25:M56">(C25*L25)/1000000</f>
        <v>807.9820808994693</v>
      </c>
      <c r="N25" s="5">
        <v>0.3461195036993595</v>
      </c>
      <c r="O25" s="8">
        <f aca="true" t="shared" si="6" ref="O25:O56">M25*N25</f>
        <v>279.6583568389001</v>
      </c>
      <c r="P25" s="6">
        <v>0.7737501382484723</v>
      </c>
      <c r="Q25" s="8">
        <f aca="true" t="shared" si="7" ref="Q25:Q56">(P25/100)*O25</f>
        <v>2.1638569226643956</v>
      </c>
      <c r="S25" s="8">
        <f aca="true" t="shared" si="8" ref="S25:S56">Q25-J25</f>
        <v>-5.345336704874828</v>
      </c>
      <c r="U25" s="9">
        <v>0.7</v>
      </c>
      <c r="V25" s="9">
        <f t="shared" si="0"/>
        <v>0.13999999999999999</v>
      </c>
      <c r="W25" s="4">
        <v>1.5</v>
      </c>
      <c r="X25" s="9">
        <f t="shared" si="1"/>
        <v>0.19090909090909092</v>
      </c>
      <c r="Z25" s="8">
        <f aca="true" t="shared" si="9" ref="Z25:Z56">(J25+AM25)*X25</f>
        <v>1.567488306263981</v>
      </c>
      <c r="AA25" s="8">
        <f aca="true" t="shared" si="10" ref="AA25:AA56">(Q25+Y25+AN25)*V25</f>
        <v>0.4649153061283665</v>
      </c>
      <c r="AB25" s="8">
        <f aca="true" t="shared" si="11" ref="AB25:AB56">Z25-AA25</f>
        <v>1.1025730001356147</v>
      </c>
      <c r="AC25" s="7"/>
      <c r="AE25" s="7">
        <v>72958.83188997323</v>
      </c>
      <c r="AF25" s="7">
        <v>44234.340674588995</v>
      </c>
      <c r="AI25" s="7">
        <v>250.24471788591225</v>
      </c>
      <c r="AJ25" s="6">
        <v>6.33691767444002</v>
      </c>
      <c r="AK25" s="8">
        <f aca="true" t="shared" si="12" ref="AK25:AK59">(AF25*AI25)/1000000</f>
        <v>11.069410102981855</v>
      </c>
      <c r="AL25" s="8">
        <f aca="true" t="shared" si="13" ref="AL25:AL59">(AE25*AI25)/1000000</f>
        <v>18.25756230359205</v>
      </c>
      <c r="AM25" s="8">
        <f aca="true" t="shared" si="14" ref="AM25:AN44">$AJ25/100*AK25</f>
        <v>0.7014594052721064</v>
      </c>
      <c r="AN25" s="8">
        <f t="shared" si="14"/>
        <v>1.156966692538223</v>
      </c>
      <c r="AO25" s="8">
        <f aca="true" t="shared" si="15" ref="AO25:AO56">AN25-AM25</f>
        <v>0.45550728726611656</v>
      </c>
    </row>
    <row r="26" spans="1:41" ht="12.75">
      <c r="A26" s="4">
        <v>1816</v>
      </c>
      <c r="B26" s="7">
        <v>1046900.3131319284</v>
      </c>
      <c r="C26" s="7">
        <v>494251.01</v>
      </c>
      <c r="D26" s="7"/>
      <c r="E26" s="10">
        <f>E27/(1+RATE(11,,-$E$30,$E$41))</f>
        <v>2828.918854558196</v>
      </c>
      <c r="F26" s="8">
        <f t="shared" si="2"/>
        <v>2961.5960346617917</v>
      </c>
      <c r="G26" s="5">
        <v>0.3468921457154171</v>
      </c>
      <c r="H26" s="8">
        <f t="shared" si="3"/>
        <v>1027.3544032060997</v>
      </c>
      <c r="I26" s="6">
        <v>0.6515790637881872</v>
      </c>
      <c r="J26" s="8">
        <f t="shared" si="4"/>
        <v>6.694026202197023</v>
      </c>
      <c r="L26" s="7">
        <v>2624.801419324294</v>
      </c>
      <c r="M26" s="8">
        <f t="shared" si="5"/>
        <v>1297.3107525504658</v>
      </c>
      <c r="N26" s="5">
        <v>0.3468921457154171</v>
      </c>
      <c r="O26" s="8">
        <f t="shared" si="6"/>
        <v>450.0269106119136</v>
      </c>
      <c r="P26" s="6">
        <v>0.6515790637881872</v>
      </c>
      <c r="Q26" s="8">
        <f t="shared" si="7"/>
        <v>2.9322811309600088</v>
      </c>
      <c r="S26" s="8">
        <f t="shared" si="8"/>
        <v>-3.761745071237014</v>
      </c>
      <c r="U26" s="9">
        <v>0.7</v>
      </c>
      <c r="V26" s="9">
        <f t="shared" si="0"/>
        <v>0.13999999999999999</v>
      </c>
      <c r="W26" s="4">
        <v>1.5</v>
      </c>
      <c r="X26" s="9">
        <f t="shared" si="1"/>
        <v>0.19090909090909092</v>
      </c>
      <c r="Y26" s="8">
        <v>0.17512262139805496</v>
      </c>
      <c r="Z26" s="8">
        <f t="shared" si="9"/>
        <v>1.4624896317710965</v>
      </c>
      <c r="AA26" s="8">
        <f t="shared" si="10"/>
        <v>0.6666574312688044</v>
      </c>
      <c r="AB26" s="8">
        <f t="shared" si="11"/>
        <v>0.7958322005022921</v>
      </c>
      <c r="AC26" s="7"/>
      <c r="AE26" s="7">
        <v>94058.22852750568</v>
      </c>
      <c r="AF26" s="7">
        <v>54955.23127976087</v>
      </c>
      <c r="AI26" s="7">
        <v>242.20752885653727</v>
      </c>
      <c r="AJ26" s="6">
        <v>7.262151193510013</v>
      </c>
      <c r="AK26" s="8">
        <f t="shared" si="12"/>
        <v>13.310570766010361</v>
      </c>
      <c r="AL26" s="8">
        <f t="shared" si="13"/>
        <v>22.781611100270606</v>
      </c>
      <c r="AM26" s="8">
        <f t="shared" si="14"/>
        <v>0.9666337737468162</v>
      </c>
      <c r="AN26" s="8">
        <f t="shared" si="14"/>
        <v>1.6544350424191112</v>
      </c>
      <c r="AO26" s="8">
        <f t="shared" si="15"/>
        <v>0.687801268672295</v>
      </c>
    </row>
    <row r="27" spans="1:41" ht="12.75">
      <c r="A27" s="4">
        <v>1817</v>
      </c>
      <c r="B27" s="7">
        <v>1386285.7353186654</v>
      </c>
      <c r="C27" s="7">
        <v>499690.27</v>
      </c>
      <c r="D27" s="7"/>
      <c r="E27" s="10">
        <f>E28/(1+RATE(11,,-$E$30,$E$41))</f>
        <v>2742.9853237989855</v>
      </c>
      <c r="F27" s="8">
        <f t="shared" si="2"/>
        <v>3802.561426570984</v>
      </c>
      <c r="G27" s="5">
        <v>0.3476665124990148</v>
      </c>
      <c r="H27" s="8">
        <f t="shared" si="3"/>
        <v>1322.0232697392128</v>
      </c>
      <c r="I27" s="6">
        <v>0.3947180653909317</v>
      </c>
      <c r="J27" s="8">
        <f t="shared" si="4"/>
        <v>5.218264674332559</v>
      </c>
      <c r="L27" s="7">
        <v>2992.701692641785</v>
      </c>
      <c r="M27" s="8">
        <f t="shared" si="5"/>
        <v>1495.4239168256306</v>
      </c>
      <c r="N27" s="5">
        <v>0.3476665124990148</v>
      </c>
      <c r="O27" s="8">
        <f t="shared" si="6"/>
        <v>519.9088178703838</v>
      </c>
      <c r="P27" s="6">
        <v>0.3947180653909317</v>
      </c>
      <c r="Q27" s="8">
        <f t="shared" si="7"/>
        <v>2.0521740276948415</v>
      </c>
      <c r="S27" s="8">
        <f t="shared" si="8"/>
        <v>-3.1660906466377177</v>
      </c>
      <c r="U27" s="9">
        <v>0.7</v>
      </c>
      <c r="V27" s="9">
        <f t="shared" si="0"/>
        <v>0.13999999999999999</v>
      </c>
      <c r="W27" s="4">
        <v>1.5</v>
      </c>
      <c r="X27" s="9">
        <f t="shared" si="1"/>
        <v>0.19090909090909092</v>
      </c>
      <c r="Y27" s="8">
        <v>0.04869123575345462</v>
      </c>
      <c r="Z27" s="8">
        <f t="shared" si="9"/>
        <v>1.1990156252515345</v>
      </c>
      <c r="AA27" s="8">
        <f t="shared" si="10"/>
        <v>0.5415036776920975</v>
      </c>
      <c r="AB27" s="8">
        <f t="shared" si="11"/>
        <v>0.657511947559437</v>
      </c>
      <c r="AC27" s="7"/>
      <c r="AE27" s="7">
        <v>112601.63906040331</v>
      </c>
      <c r="AF27" s="7">
        <v>67693.68718432145</v>
      </c>
      <c r="AI27" s="7">
        <v>249.7437445965765</v>
      </c>
      <c r="AJ27" s="6">
        <v>6.283500857177016</v>
      </c>
      <c r="AK27" s="8">
        <f t="shared" si="12"/>
        <v>16.906074922961718</v>
      </c>
      <c r="AL27" s="8">
        <f t="shared" si="13"/>
        <v>28.12155498665726</v>
      </c>
      <c r="AM27" s="8">
        <f t="shared" si="14"/>
        <v>1.062293362699288</v>
      </c>
      <c r="AN27" s="8">
        <f t="shared" si="14"/>
        <v>1.7670181486381147</v>
      </c>
      <c r="AO27" s="8">
        <f t="shared" si="15"/>
        <v>0.7047247859388266</v>
      </c>
    </row>
    <row r="28" spans="1:41" ht="12.75">
      <c r="A28" s="4">
        <v>1818</v>
      </c>
      <c r="B28" s="7">
        <v>711206.3261825283</v>
      </c>
      <c r="C28" s="7">
        <v>597059.25</v>
      </c>
      <c r="D28" s="7"/>
      <c r="E28" s="10">
        <f>E29/(1+RATE(11,,-$E$30,$E$41))</f>
        <v>2659.662179582622</v>
      </c>
      <c r="F28" s="8">
        <f t="shared" si="2"/>
        <v>1891.5685676275723</v>
      </c>
      <c r="G28" s="5">
        <v>0.3484426079003484</v>
      </c>
      <c r="H28" s="8">
        <f t="shared" si="3"/>
        <v>659.1030847264778</v>
      </c>
      <c r="I28" s="6">
        <v>0.6418249636218389</v>
      </c>
      <c r="J28" s="8">
        <f t="shared" si="4"/>
        <v>4.230288133776135</v>
      </c>
      <c r="L28" s="7">
        <v>2773.0879407527036</v>
      </c>
      <c r="M28" s="8">
        <f t="shared" si="5"/>
        <v>1655.6978060898537</v>
      </c>
      <c r="N28" s="5">
        <v>0.3484426079003484</v>
      </c>
      <c r="O28" s="8">
        <f t="shared" si="6"/>
        <v>576.915661448834</v>
      </c>
      <c r="P28" s="6">
        <v>0.6418249636218389</v>
      </c>
      <c r="Q28" s="8">
        <f t="shared" si="7"/>
        <v>3.7027887342226706</v>
      </c>
      <c r="S28" s="8">
        <f t="shared" si="8"/>
        <v>-0.5274993995534643</v>
      </c>
      <c r="U28" s="9">
        <v>0.7</v>
      </c>
      <c r="V28" s="9">
        <f t="shared" si="0"/>
        <v>0.13999999999999999</v>
      </c>
      <c r="W28" s="4">
        <v>1.5</v>
      </c>
      <c r="X28" s="9">
        <f t="shared" si="1"/>
        <v>0.19090909090909092</v>
      </c>
      <c r="Y28" s="8">
        <v>0.011609878433767347</v>
      </c>
      <c r="Z28" s="8">
        <f t="shared" si="9"/>
        <v>0.9366818361193876</v>
      </c>
      <c r="AA28" s="8">
        <f t="shared" si="10"/>
        <v>0.6431600363238945</v>
      </c>
      <c r="AB28" s="8">
        <f t="shared" si="11"/>
        <v>0.2935217997954931</v>
      </c>
      <c r="AC28" s="7"/>
      <c r="AE28" s="7">
        <v>58116.78511366208</v>
      </c>
      <c r="AF28" s="7">
        <v>44673.761270501986</v>
      </c>
      <c r="AI28" s="7">
        <v>248.3094463645603</v>
      </c>
      <c r="AJ28" s="6">
        <v>6.095245605764115</v>
      </c>
      <c r="AK28" s="8">
        <f t="shared" si="12"/>
        <v>11.092916928100884</v>
      </c>
      <c r="AL28" s="8">
        <f t="shared" si="13"/>
        <v>14.43094673606155</v>
      </c>
      <c r="AM28" s="8">
        <f t="shared" si="14"/>
        <v>0.6761405316111327</v>
      </c>
      <c r="AN28" s="8">
        <f t="shared" si="14"/>
        <v>0.8796016467999516</v>
      </c>
      <c r="AO28" s="8">
        <f t="shared" si="15"/>
        <v>0.20346111518881882</v>
      </c>
    </row>
    <row r="29" spans="1:41" ht="12.75">
      <c r="A29" s="4">
        <v>1819</v>
      </c>
      <c r="B29" s="7">
        <v>736243.1203551522</v>
      </c>
      <c r="C29" s="7">
        <v>430001.52</v>
      </c>
      <c r="E29" s="10">
        <f>E30/(1+RATE(11,,-$E$30,$E$41))</f>
        <v>2578.8701266928733</v>
      </c>
      <c r="F29" s="8">
        <f t="shared" si="2"/>
        <v>1898.6753890670475</v>
      </c>
      <c r="G29" s="5">
        <v>0.34922043577820866</v>
      </c>
      <c r="H29" s="8">
        <f t="shared" si="3"/>
        <v>663.0562467713542</v>
      </c>
      <c r="I29" s="6">
        <v>0.5802650099922388</v>
      </c>
      <c r="J29" s="8">
        <f t="shared" si="4"/>
        <v>3.847483396581962</v>
      </c>
      <c r="L29" s="7">
        <v>3596.9335475800726</v>
      </c>
      <c r="M29" s="8">
        <f t="shared" si="5"/>
        <v>1546.6868927984235</v>
      </c>
      <c r="N29" s="5">
        <v>0.34922043577820866</v>
      </c>
      <c r="O29" s="8">
        <f t="shared" si="6"/>
        <v>540.134670715509</v>
      </c>
      <c r="P29" s="6">
        <v>0.5802650099922388</v>
      </c>
      <c r="Q29" s="8">
        <f t="shared" si="7"/>
        <v>3.134212500998894</v>
      </c>
      <c r="S29" s="8">
        <f t="shared" si="8"/>
        <v>-0.7132708955830678</v>
      </c>
      <c r="U29" s="9">
        <v>0.7</v>
      </c>
      <c r="V29" s="9">
        <f t="shared" si="0"/>
        <v>0.13999999999999999</v>
      </c>
      <c r="W29" s="4">
        <v>1.5</v>
      </c>
      <c r="X29" s="9">
        <f t="shared" si="1"/>
        <v>0.19090909090909092</v>
      </c>
      <c r="Y29" s="8">
        <v>0.01051976032385795</v>
      </c>
      <c r="Z29" s="8">
        <f t="shared" si="9"/>
        <v>0.9134396115540409</v>
      </c>
      <c r="AA29" s="8">
        <f t="shared" si="10"/>
        <v>0.5715753740996729</v>
      </c>
      <c r="AB29" s="8">
        <f t="shared" si="11"/>
        <v>0.341864237454368</v>
      </c>
      <c r="AC29" s="7"/>
      <c r="AE29" s="7">
        <v>55471.518641146526</v>
      </c>
      <c r="AF29" s="7">
        <v>55427.23959642558</v>
      </c>
      <c r="AI29" s="7">
        <v>248.10056848132857</v>
      </c>
      <c r="AJ29" s="6">
        <v>6.815243879193473</v>
      </c>
      <c r="AK29" s="8">
        <f t="shared" si="12"/>
        <v>13.75152965322399</v>
      </c>
      <c r="AL29" s="8">
        <f t="shared" si="13"/>
        <v>13.762515309391068</v>
      </c>
      <c r="AM29" s="8">
        <f t="shared" si="14"/>
        <v>0.9372002829868235</v>
      </c>
      <c r="AN29" s="8">
        <f t="shared" si="14"/>
        <v>0.9379489822463395</v>
      </c>
      <c r="AO29" s="8">
        <f t="shared" si="15"/>
        <v>0.0007486992595160391</v>
      </c>
    </row>
    <row r="30" spans="1:41" ht="12.75">
      <c r="A30" s="4">
        <v>1820</v>
      </c>
      <c r="B30" s="7">
        <v>907041.7633947416</v>
      </c>
      <c r="C30" s="7">
        <v>405872.94</v>
      </c>
      <c r="E30" s="7">
        <v>2500.5322786492325</v>
      </c>
      <c r="F30" s="8">
        <f t="shared" si="2"/>
        <v>2268.0872074514714</v>
      </c>
      <c r="G30" s="5">
        <v>0.35</v>
      </c>
      <c r="H30" s="8">
        <f t="shared" si="3"/>
        <v>793.8305226080149</v>
      </c>
      <c r="I30" s="6">
        <v>0.6705100282015491</v>
      </c>
      <c r="J30" s="8">
        <f t="shared" si="4"/>
        <v>5.322713261011505</v>
      </c>
      <c r="L30" s="7">
        <v>3772.012280159105</v>
      </c>
      <c r="M30" s="8">
        <f t="shared" si="5"/>
        <v>1530.9577138642796</v>
      </c>
      <c r="N30" s="5">
        <v>0.35</v>
      </c>
      <c r="O30" s="8">
        <f t="shared" si="6"/>
        <v>535.8351998524978</v>
      </c>
      <c r="P30" s="6">
        <v>0.6705100282015491</v>
      </c>
      <c r="Q30" s="8">
        <f t="shared" si="7"/>
        <v>3.59282874964481</v>
      </c>
      <c r="S30" s="8">
        <f t="shared" si="8"/>
        <v>-1.729884511366695</v>
      </c>
      <c r="U30" s="9">
        <v>0.7</v>
      </c>
      <c r="V30" s="9">
        <f t="shared" si="0"/>
        <v>0.13999999999999999</v>
      </c>
      <c r="W30" s="4">
        <v>1.5</v>
      </c>
      <c r="X30" s="9">
        <f t="shared" si="1"/>
        <v>0.19090909090909092</v>
      </c>
      <c r="Y30" s="8">
        <v>0.01218296885115249</v>
      </c>
      <c r="Z30" s="8">
        <f t="shared" si="9"/>
        <v>1.1813771985507506</v>
      </c>
      <c r="AA30" s="8">
        <f t="shared" si="10"/>
        <v>0.6432653012175281</v>
      </c>
      <c r="AB30" s="8">
        <f t="shared" si="11"/>
        <v>0.5381118973332225</v>
      </c>
      <c r="AC30" s="7"/>
      <c r="AE30" s="7">
        <v>63569.74079047873</v>
      </c>
      <c r="AF30" s="7">
        <v>55586.92170849266</v>
      </c>
      <c r="AI30" s="7">
        <v>239.6382194530209</v>
      </c>
      <c r="AJ30" s="6">
        <v>6.4970287396591635</v>
      </c>
      <c r="AK30" s="8">
        <f t="shared" si="12"/>
        <v>13.320750943097655</v>
      </c>
      <c r="AL30" s="8">
        <f t="shared" si="13"/>
        <v>15.233739494120396</v>
      </c>
      <c r="AM30" s="8">
        <f t="shared" si="14"/>
        <v>0.8654530171114737</v>
      </c>
      <c r="AN30" s="8">
        <f t="shared" si="14"/>
        <v>0.9897404330578106</v>
      </c>
      <c r="AO30" s="8">
        <f t="shared" si="15"/>
        <v>0.12428741594633685</v>
      </c>
    </row>
    <row r="31" spans="1:41" ht="12.75">
      <c r="A31" s="4">
        <v>1821</v>
      </c>
      <c r="B31" s="7">
        <v>627789.1057007363</v>
      </c>
      <c r="C31" s="7">
        <v>412319.68</v>
      </c>
      <c r="E31" s="10">
        <f aca="true" t="shared" si="16" ref="E31:E40">(1+RATE(11,,-$E$30,$E$41))*E30</f>
        <v>2424.574084537206</v>
      </c>
      <c r="F31" s="8">
        <f t="shared" si="2"/>
        <v>1522.121196236794</v>
      </c>
      <c r="G31" s="5">
        <v>0.3589074648954335</v>
      </c>
      <c r="H31" s="8">
        <f t="shared" si="3"/>
        <v>546.3006598049524</v>
      </c>
      <c r="I31" s="6">
        <v>0.5919989595531513</v>
      </c>
      <c r="J31" s="8">
        <f t="shared" si="4"/>
        <v>3.2340942220773186</v>
      </c>
      <c r="L31" s="7">
        <v>3548.6981032819945</v>
      </c>
      <c r="M31" s="8">
        <f t="shared" si="5"/>
        <v>1463.1980663618388</v>
      </c>
      <c r="N31" s="5">
        <v>0.3589074648954335</v>
      </c>
      <c r="O31" s="8">
        <f t="shared" si="6"/>
        <v>525.1527086378278</v>
      </c>
      <c r="P31" s="6">
        <v>0.5919989595531513</v>
      </c>
      <c r="Q31" s="8">
        <f t="shared" si="7"/>
        <v>3.1088985712011326</v>
      </c>
      <c r="S31" s="8">
        <f t="shared" si="8"/>
        <v>-0.125195650876186</v>
      </c>
      <c r="U31" s="9">
        <v>0.7</v>
      </c>
      <c r="V31" s="9">
        <f t="shared" si="0"/>
        <v>0.13999999999999999</v>
      </c>
      <c r="W31" s="4">
        <v>1.5</v>
      </c>
      <c r="X31" s="9">
        <f t="shared" si="1"/>
        <v>0.19090909090909092</v>
      </c>
      <c r="Y31" s="8">
        <v>0</v>
      </c>
      <c r="Z31" s="8">
        <f t="shared" si="9"/>
        <v>0.7609031427847387</v>
      </c>
      <c r="AA31" s="8">
        <f t="shared" si="10"/>
        <v>0.5714640635019945</v>
      </c>
      <c r="AB31" s="8">
        <f t="shared" si="11"/>
        <v>0.18943907928274417</v>
      </c>
      <c r="AC31" s="7"/>
      <c r="AE31" s="7">
        <v>68399.43212116203</v>
      </c>
      <c r="AF31" s="7">
        <v>52835.467368011545</v>
      </c>
      <c r="AI31" s="7">
        <v>226.33159187733904</v>
      </c>
      <c r="AJ31" s="6">
        <v>6.2850629233110125</v>
      </c>
      <c r="AK31" s="8">
        <f t="shared" si="12"/>
        <v>11.958335436985255</v>
      </c>
      <c r="AL31" s="8">
        <f t="shared" si="13"/>
        <v>15.480952355488599</v>
      </c>
      <c r="AM31" s="8">
        <f t="shared" si="14"/>
        <v>0.7515889067951221</v>
      </c>
      <c r="AN31" s="8">
        <f t="shared" si="14"/>
        <v>0.9729875966702567</v>
      </c>
      <c r="AO31" s="8">
        <f t="shared" si="15"/>
        <v>0.22139868987513456</v>
      </c>
    </row>
    <row r="32" spans="1:41" ht="12.75">
      <c r="A32" s="4">
        <v>1822</v>
      </c>
      <c r="B32" s="7">
        <v>667262.6606154483</v>
      </c>
      <c r="C32" s="7">
        <v>406693.64</v>
      </c>
      <c r="E32" s="10">
        <f t="shared" si="16"/>
        <v>2350.9232580612725</v>
      </c>
      <c r="F32" s="8">
        <f t="shared" si="2"/>
        <v>1568.6833080767028</v>
      </c>
      <c r="G32" s="5">
        <v>0.36804162387904815</v>
      </c>
      <c r="H32" s="8">
        <f t="shared" si="3"/>
        <v>577.3407520565069</v>
      </c>
      <c r="I32" s="6">
        <v>0.554897203916947</v>
      </c>
      <c r="J32" s="8">
        <f t="shared" si="4"/>
        <v>3.20364769023463</v>
      </c>
      <c r="L32" s="7">
        <v>3795.1135418720482</v>
      </c>
      <c r="M32" s="8">
        <f t="shared" si="5"/>
        <v>1543.4485405572357</v>
      </c>
      <c r="N32" s="5">
        <v>0.36804162387904815</v>
      </c>
      <c r="O32" s="8">
        <f t="shared" si="6"/>
        <v>568.0533072404319</v>
      </c>
      <c r="P32" s="6">
        <v>0.554897203916947</v>
      </c>
      <c r="Q32" s="8">
        <f t="shared" si="7"/>
        <v>3.1521119186349007</v>
      </c>
      <c r="S32" s="8">
        <f t="shared" si="8"/>
        <v>-0.05153577159972933</v>
      </c>
      <c r="U32" s="9">
        <v>0.7</v>
      </c>
      <c r="V32" s="9">
        <f t="shared" si="0"/>
        <v>0.13999999999999999</v>
      </c>
      <c r="W32" s="4">
        <v>1.5</v>
      </c>
      <c r="X32" s="9">
        <f t="shared" si="1"/>
        <v>0.19090909090909092</v>
      </c>
      <c r="Y32" s="8">
        <v>0</v>
      </c>
      <c r="Z32" s="8">
        <f t="shared" si="9"/>
        <v>0.7048739497680093</v>
      </c>
      <c r="AA32" s="8">
        <f t="shared" si="10"/>
        <v>0.5525751616632152</v>
      </c>
      <c r="AB32" s="8">
        <f t="shared" si="11"/>
        <v>0.15229878810479414</v>
      </c>
      <c r="AC32" s="7"/>
      <c r="AE32" s="7">
        <v>61432.59249129107</v>
      </c>
      <c r="AF32" s="7">
        <v>37758.9611757234</v>
      </c>
      <c r="AI32" s="7">
        <v>227.67930693612766</v>
      </c>
      <c r="AJ32" s="6">
        <v>5.682830450809312</v>
      </c>
      <c r="AK32" s="8">
        <f t="shared" si="12"/>
        <v>8.596934111116857</v>
      </c>
      <c r="AL32" s="8">
        <f t="shared" si="13"/>
        <v>13.98693008170671</v>
      </c>
      <c r="AM32" s="8">
        <f t="shared" si="14"/>
        <v>0.4885491895025616</v>
      </c>
      <c r="AN32" s="8">
        <f t="shared" si="14"/>
        <v>0.7948535218166367</v>
      </c>
      <c r="AO32" s="8">
        <f t="shared" si="15"/>
        <v>0.3063043323140751</v>
      </c>
    </row>
    <row r="33" spans="1:41" ht="12.75">
      <c r="A33" s="4">
        <v>1823</v>
      </c>
      <c r="B33" s="7">
        <v>928346.8456099436</v>
      </c>
      <c r="C33" s="7">
        <v>474896.64</v>
      </c>
      <c r="E33" s="10">
        <f t="shared" si="16"/>
        <v>2279.5097087529793</v>
      </c>
      <c r="F33" s="8">
        <f t="shared" si="2"/>
        <v>2116.1756476580695</v>
      </c>
      <c r="G33" s="5">
        <v>0.3774082462926509</v>
      </c>
      <c r="H33" s="8">
        <f t="shared" si="3"/>
        <v>798.6621400298467</v>
      </c>
      <c r="I33" s="6">
        <v>0.7946748998235587</v>
      </c>
      <c r="J33" s="8">
        <f t="shared" si="4"/>
        <v>6.346767561210874</v>
      </c>
      <c r="L33" s="7">
        <v>3293.64164667256</v>
      </c>
      <c r="M33" s="8">
        <f t="shared" si="5"/>
        <v>1564.139351368866</v>
      </c>
      <c r="N33" s="5">
        <v>0.3774082462926509</v>
      </c>
      <c r="O33" s="8">
        <f t="shared" si="6"/>
        <v>590.3190895574483</v>
      </c>
      <c r="P33" s="6">
        <v>0.7946748998235587</v>
      </c>
      <c r="Q33" s="8">
        <f t="shared" si="7"/>
        <v>4.691117633579995</v>
      </c>
      <c r="S33" s="8">
        <f t="shared" si="8"/>
        <v>-1.6556499276308791</v>
      </c>
      <c r="U33" s="9">
        <v>0.7</v>
      </c>
      <c r="V33" s="9">
        <f t="shared" si="0"/>
        <v>0.13999999999999999</v>
      </c>
      <c r="W33" s="4">
        <v>1.5</v>
      </c>
      <c r="X33" s="9">
        <f t="shared" si="1"/>
        <v>0.19090909090909092</v>
      </c>
      <c r="Y33" s="8">
        <v>0</v>
      </c>
      <c r="Z33" s="8">
        <f t="shared" si="9"/>
        <v>1.3748077137777517</v>
      </c>
      <c r="AA33" s="8">
        <f t="shared" si="10"/>
        <v>0.8056549019903289</v>
      </c>
      <c r="AB33" s="8">
        <f t="shared" si="11"/>
        <v>0.5691528117874228</v>
      </c>
      <c r="AC33" s="7"/>
      <c r="AE33" s="7">
        <v>78156.2687949786</v>
      </c>
      <c r="AF33" s="7">
        <v>62801.17266489428</v>
      </c>
      <c r="AI33" s="7">
        <v>222.43319804476442</v>
      </c>
      <c r="AJ33" s="6">
        <v>6.11784780311728</v>
      </c>
      <c r="AK33" s="8">
        <f t="shared" si="12"/>
        <v>13.969065676813875</v>
      </c>
      <c r="AL33" s="8">
        <f t="shared" si="13"/>
        <v>17.384548815313316</v>
      </c>
      <c r="AM33" s="8">
        <f t="shared" si="14"/>
        <v>0.8546061776249676</v>
      </c>
      <c r="AN33" s="8">
        <f t="shared" si="14"/>
        <v>1.0635602377794968</v>
      </c>
      <c r="AO33" s="8">
        <f t="shared" si="15"/>
        <v>0.20895406015452922</v>
      </c>
    </row>
    <row r="34" spans="1:41" ht="12.75">
      <c r="A34" s="4">
        <v>1824</v>
      </c>
      <c r="B34" s="7">
        <v>618707.3962610563</v>
      </c>
      <c r="C34" s="7">
        <v>473365.61</v>
      </c>
      <c r="E34" s="10">
        <f t="shared" si="16"/>
        <v>2210.265475268723</v>
      </c>
      <c r="F34" s="8">
        <f t="shared" si="2"/>
        <v>1367.5075972492177</v>
      </c>
      <c r="G34" s="5">
        <v>0.3870132483072193</v>
      </c>
      <c r="H34" s="8">
        <f t="shared" si="3"/>
        <v>529.2435572962203</v>
      </c>
      <c r="I34" s="6">
        <v>0.6917105113452474</v>
      </c>
      <c r="J34" s="8">
        <f t="shared" si="4"/>
        <v>3.6608333164354625</v>
      </c>
      <c r="L34" s="7">
        <v>3373.377769513924</v>
      </c>
      <c r="M34" s="8">
        <f t="shared" si="5"/>
        <v>1596.8410256263978</v>
      </c>
      <c r="N34" s="5">
        <v>0.3870132483072193</v>
      </c>
      <c r="O34" s="8">
        <f t="shared" si="6"/>
        <v>617.9986323579038</v>
      </c>
      <c r="P34" s="6">
        <v>0.6917105113452474</v>
      </c>
      <c r="Q34" s="8">
        <f t="shared" si="7"/>
        <v>4.274761499989492</v>
      </c>
      <c r="S34" s="8">
        <f t="shared" si="8"/>
        <v>0.6139281835540298</v>
      </c>
      <c r="U34" s="9">
        <v>0.7</v>
      </c>
      <c r="V34" s="9">
        <f t="shared" si="0"/>
        <v>0.13999999999999999</v>
      </c>
      <c r="W34" s="4">
        <v>1.5</v>
      </c>
      <c r="X34" s="9">
        <f t="shared" si="1"/>
        <v>0.19090909090909092</v>
      </c>
      <c r="Y34" s="8">
        <v>0</v>
      </c>
      <c r="Z34" s="8">
        <f t="shared" si="9"/>
        <v>0.8938986436149953</v>
      </c>
      <c r="AA34" s="8">
        <f t="shared" si="10"/>
        <v>0.7409828726605405</v>
      </c>
      <c r="AB34" s="8">
        <f t="shared" si="11"/>
        <v>0.15291577095445474</v>
      </c>
      <c r="AC34" s="7"/>
      <c r="AE34" s="7">
        <v>70440.70715141304</v>
      </c>
      <c r="AF34" s="7">
        <v>70684.25344641926</v>
      </c>
      <c r="AI34" s="7">
        <v>234.5107164874214</v>
      </c>
      <c r="AJ34" s="6">
        <v>6.162401470709097</v>
      </c>
      <c r="AK34" s="8">
        <f t="shared" si="12"/>
        <v>16.576214920098266</v>
      </c>
      <c r="AL34" s="8">
        <f t="shared" si="13"/>
        <v>16.5191007039585</v>
      </c>
      <c r="AM34" s="8">
        <f t="shared" si="14"/>
        <v>1.0214929120240364</v>
      </c>
      <c r="AN34" s="8">
        <f t="shared" si="14"/>
        <v>1.0179733047286554</v>
      </c>
      <c r="AO34" s="8">
        <f t="shared" si="15"/>
        <v>-0.003519607295380922</v>
      </c>
    </row>
    <row r="35" spans="1:41" ht="12.75">
      <c r="A35" s="4">
        <v>1825</v>
      </c>
      <c r="B35" s="7">
        <v>603073.5921761398</v>
      </c>
      <c r="C35" s="7">
        <v>492602.37652000005</v>
      </c>
      <c r="E35" s="10">
        <f t="shared" si="16"/>
        <v>2143.1246607137264</v>
      </c>
      <c r="F35" s="8">
        <f t="shared" si="2"/>
        <v>1292.4618876178977</v>
      </c>
      <c r="G35" s="5">
        <v>0.3968626966596886</v>
      </c>
      <c r="H35" s="8">
        <f t="shared" si="3"/>
        <v>512.9299100499103</v>
      </c>
      <c r="I35" s="6">
        <v>0.8136858514734415</v>
      </c>
      <c r="J35" s="8">
        <f t="shared" si="4"/>
        <v>4.173638106051571</v>
      </c>
      <c r="L35" s="7">
        <v>3558.433566960585</v>
      </c>
      <c r="M35" s="8">
        <f t="shared" si="5"/>
        <v>1752.8928317733248</v>
      </c>
      <c r="N35" s="5">
        <v>0.3968626966596886</v>
      </c>
      <c r="O35" s="8">
        <f t="shared" si="6"/>
        <v>695.6577761729995</v>
      </c>
      <c r="P35" s="6">
        <v>0.8136858514734415</v>
      </c>
      <c r="Q35" s="8">
        <f t="shared" si="7"/>
        <v>5.66046889939448</v>
      </c>
      <c r="S35" s="8">
        <f t="shared" si="8"/>
        <v>1.486830793342909</v>
      </c>
      <c r="U35" s="9">
        <v>0.7</v>
      </c>
      <c r="V35" s="9">
        <f t="shared" si="0"/>
        <v>0.13999999999999999</v>
      </c>
      <c r="W35" s="4">
        <v>1.5</v>
      </c>
      <c r="X35" s="9">
        <f t="shared" si="1"/>
        <v>0.19090909090909092</v>
      </c>
      <c r="Y35" s="8">
        <v>0</v>
      </c>
      <c r="Z35" s="8">
        <f t="shared" si="9"/>
        <v>0.9827056670977424</v>
      </c>
      <c r="AA35" s="8">
        <f t="shared" si="10"/>
        <v>0.9361232217692139</v>
      </c>
      <c r="AB35" s="8">
        <f t="shared" si="11"/>
        <v>0.04658244532852851</v>
      </c>
      <c r="AC35" s="7"/>
      <c r="AE35" s="7">
        <v>79681.14443566035</v>
      </c>
      <c r="AF35" s="7">
        <v>75623.2012736403</v>
      </c>
      <c r="AI35" s="7">
        <v>229.95844012585795</v>
      </c>
      <c r="AJ35" s="6">
        <v>5.60009740373876</v>
      </c>
      <c r="AK35" s="8">
        <f t="shared" si="12"/>
        <v>17.390193402210116</v>
      </c>
      <c r="AL35" s="8">
        <f t="shared" si="13"/>
        <v>18.323351681867642</v>
      </c>
      <c r="AM35" s="8">
        <f t="shared" si="14"/>
        <v>0.9738677692223178</v>
      </c>
      <c r="AN35" s="8">
        <f t="shared" si="14"/>
        <v>1.0261255418141921</v>
      </c>
      <c r="AO35" s="8">
        <f t="shared" si="15"/>
        <v>0.05225777259187436</v>
      </c>
    </row>
    <row r="36" spans="1:41" ht="12.75">
      <c r="A36" s="4">
        <v>1826</v>
      </c>
      <c r="B36" s="7">
        <v>639251.6215158917</v>
      </c>
      <c r="C36" s="7">
        <v>496283.94333000004</v>
      </c>
      <c r="E36" s="10">
        <f t="shared" si="16"/>
        <v>2078.0233699306696</v>
      </c>
      <c r="F36" s="8">
        <f t="shared" si="2"/>
        <v>1328.3798087760983</v>
      </c>
      <c r="G36" s="5">
        <v>0.40696281248484073</v>
      </c>
      <c r="H36" s="8">
        <f t="shared" si="3"/>
        <v>540.6011830275959</v>
      </c>
      <c r="I36" s="6">
        <v>0.7827928543748524</v>
      </c>
      <c r="J36" s="8">
        <f t="shared" si="4"/>
        <v>4.231787431405937</v>
      </c>
      <c r="L36" s="7">
        <v>4105.2130889553</v>
      </c>
      <c r="M36" s="8">
        <f t="shared" si="5"/>
        <v>2037.3513399966664</v>
      </c>
      <c r="N36" s="5">
        <v>0.40696281248484073</v>
      </c>
      <c r="O36" s="8">
        <f t="shared" si="6"/>
        <v>829.1262313448024</v>
      </c>
      <c r="P36" s="6">
        <v>0.7827928543748524</v>
      </c>
      <c r="Q36" s="8">
        <f t="shared" si="7"/>
        <v>6.49034089271462</v>
      </c>
      <c r="S36" s="8">
        <f t="shared" si="8"/>
        <v>2.258553461308683</v>
      </c>
      <c r="U36" s="9">
        <v>0.7</v>
      </c>
      <c r="V36" s="9">
        <f t="shared" si="0"/>
        <v>0.13999999999999999</v>
      </c>
      <c r="W36" s="4">
        <v>1.5</v>
      </c>
      <c r="X36" s="9">
        <f t="shared" si="1"/>
        <v>0.19090909090909092</v>
      </c>
      <c r="Y36" s="8">
        <v>0</v>
      </c>
      <c r="Z36" s="8">
        <f t="shared" si="9"/>
        <v>0.9674060176530627</v>
      </c>
      <c r="AA36" s="8">
        <f t="shared" si="10"/>
        <v>1.046556295902767</v>
      </c>
      <c r="AB36" s="8">
        <f t="shared" si="11"/>
        <v>-0.07915027824970433</v>
      </c>
      <c r="AC36" s="7"/>
      <c r="AE36" s="7">
        <v>92822.58594683866</v>
      </c>
      <c r="AF36" s="7">
        <v>78736.68713666013</v>
      </c>
      <c r="AI36" s="7">
        <v>222.04470063390147</v>
      </c>
      <c r="AJ36" s="6">
        <v>4.779353419017227</v>
      </c>
      <c r="AK36" s="8">
        <f t="shared" si="12"/>
        <v>17.48306412416486</v>
      </c>
      <c r="AL36" s="8">
        <f t="shared" si="13"/>
        <v>20.610763308630382</v>
      </c>
      <c r="AM36" s="8">
        <f t="shared" si="14"/>
        <v>0.8355774229672474</v>
      </c>
      <c r="AN36" s="8">
        <f t="shared" si="14"/>
        <v>0.9850612208765742</v>
      </c>
      <c r="AO36" s="8">
        <f t="shared" si="15"/>
        <v>0.14948379790932687</v>
      </c>
    </row>
    <row r="37" spans="1:41" ht="12.75">
      <c r="A37" s="4">
        <v>1827</v>
      </c>
      <c r="B37" s="7">
        <v>800910.0872496131</v>
      </c>
      <c r="C37" s="7">
        <v>391656.4595266667</v>
      </c>
      <c r="E37" s="10">
        <f t="shared" si="16"/>
        <v>2014.8996486932913</v>
      </c>
      <c r="F37" s="8">
        <f t="shared" si="2"/>
        <v>1613.7534534341587</v>
      </c>
      <c r="G37" s="5">
        <v>0.4173199752447139</v>
      </c>
      <c r="H37" s="8">
        <f t="shared" si="3"/>
        <v>673.4515512382147</v>
      </c>
      <c r="I37" s="6">
        <v>0.7210166768988889</v>
      </c>
      <c r="J37" s="8">
        <f t="shared" si="4"/>
        <v>4.855697995261794</v>
      </c>
      <c r="L37" s="7">
        <v>3430.702199443331</v>
      </c>
      <c r="M37" s="8">
        <f t="shared" si="5"/>
        <v>1343.6566771243233</v>
      </c>
      <c r="N37" s="5">
        <v>0.4173199752447139</v>
      </c>
      <c r="O37" s="8">
        <f t="shared" si="6"/>
        <v>560.7347712349172</v>
      </c>
      <c r="P37" s="6">
        <v>0.7210166768988889</v>
      </c>
      <c r="Q37" s="8">
        <f t="shared" si="7"/>
        <v>4.042991213774587</v>
      </c>
      <c r="S37" s="8">
        <f t="shared" si="8"/>
        <v>-0.8127067814872069</v>
      </c>
      <c r="U37" s="9">
        <v>0.7</v>
      </c>
      <c r="V37" s="9">
        <f t="shared" si="0"/>
        <v>0.13999999999999999</v>
      </c>
      <c r="W37" s="4">
        <v>1.5</v>
      </c>
      <c r="X37" s="9">
        <f t="shared" si="1"/>
        <v>0.19090909090909092</v>
      </c>
      <c r="Y37" s="8">
        <v>0</v>
      </c>
      <c r="Z37" s="8">
        <f t="shared" si="9"/>
        <v>1.062385667342651</v>
      </c>
      <c r="AA37" s="8">
        <f t="shared" si="10"/>
        <v>0.6935019628354088</v>
      </c>
      <c r="AB37" s="8">
        <f t="shared" si="11"/>
        <v>0.3688837045072423</v>
      </c>
      <c r="AC37" s="7"/>
      <c r="AE37" s="7">
        <v>94367.16194555037</v>
      </c>
      <c r="AF37" s="7">
        <v>73494.02863168462</v>
      </c>
      <c r="AI37" s="7">
        <v>219.5612030609063</v>
      </c>
      <c r="AJ37" s="6">
        <v>4.394893957945455</v>
      </c>
      <c r="AK37" s="8">
        <f t="shared" si="12"/>
        <v>16.13643734416537</v>
      </c>
      <c r="AL37" s="8">
        <f t="shared" si="13"/>
        <v>20.719367606208415</v>
      </c>
      <c r="AM37" s="8">
        <f t="shared" si="14"/>
        <v>0.7091793098663779</v>
      </c>
      <c r="AN37" s="8">
        <f t="shared" si="14"/>
        <v>0.9105942350497616</v>
      </c>
      <c r="AO37" s="8">
        <f t="shared" si="15"/>
        <v>0.20141492518338366</v>
      </c>
    </row>
    <row r="38" spans="1:41" ht="12.75">
      <c r="A38" s="4">
        <v>1828</v>
      </c>
      <c r="B38" s="7">
        <v>912763.7811224965</v>
      </c>
      <c r="C38" s="7">
        <v>462039.3406066667</v>
      </c>
      <c r="E38" s="10">
        <f t="shared" si="16"/>
        <v>1953.6934247470945</v>
      </c>
      <c r="F38" s="8">
        <f t="shared" si="2"/>
        <v>1783.2605975263173</v>
      </c>
      <c r="G38" s="5">
        <v>0.4279407267580153</v>
      </c>
      <c r="H38" s="8">
        <f t="shared" si="3"/>
        <v>763.1298361043448</v>
      </c>
      <c r="I38" s="6">
        <v>0.649745813914615</v>
      </c>
      <c r="J38" s="8">
        <f t="shared" si="4"/>
        <v>4.9584041648214425</v>
      </c>
      <c r="L38" s="7">
        <v>3773.091725898488</v>
      </c>
      <c r="M38" s="8">
        <f t="shared" si="5"/>
        <v>1743.3168130826075</v>
      </c>
      <c r="N38" s="5">
        <v>0.4279407267580153</v>
      </c>
      <c r="O38" s="8">
        <f t="shared" si="6"/>
        <v>746.0362639600382</v>
      </c>
      <c r="P38" s="6">
        <v>0.649745813914615</v>
      </c>
      <c r="Q38" s="8">
        <f t="shared" si="7"/>
        <v>4.847339395365336</v>
      </c>
      <c r="S38" s="8">
        <f t="shared" si="8"/>
        <v>-0.11106476945610666</v>
      </c>
      <c r="U38" s="9">
        <v>0.7</v>
      </c>
      <c r="V38" s="9">
        <f t="shared" si="0"/>
        <v>0.13999999999999999</v>
      </c>
      <c r="W38" s="4">
        <v>1.5</v>
      </c>
      <c r="X38" s="9">
        <f t="shared" si="1"/>
        <v>0.19090909090909092</v>
      </c>
      <c r="Y38" s="8">
        <v>0.2610118917867921</v>
      </c>
      <c r="Z38" s="8">
        <f t="shared" si="9"/>
        <v>1.0829433241692432</v>
      </c>
      <c r="AA38" s="8">
        <f t="shared" si="10"/>
        <v>0.8478339213785662</v>
      </c>
      <c r="AB38" s="8">
        <f t="shared" si="11"/>
        <v>0.23510940279067705</v>
      </c>
      <c r="AC38" s="7"/>
      <c r="AE38" s="7">
        <v>104659.8132473156</v>
      </c>
      <c r="AF38" s="7">
        <v>78876.13651402538</v>
      </c>
      <c r="AI38" s="7">
        <v>218.99698604800156</v>
      </c>
      <c r="AJ38" s="6">
        <v>4.1343704226712354</v>
      </c>
      <c r="AK38" s="8">
        <f t="shared" si="12"/>
        <v>17.273636167682284</v>
      </c>
      <c r="AL38" s="8">
        <f t="shared" si="13"/>
        <v>22.920183661508826</v>
      </c>
      <c r="AM38" s="8">
        <f t="shared" si="14"/>
        <v>0.7141561046364974</v>
      </c>
      <c r="AN38" s="8">
        <f t="shared" si="14"/>
        <v>0.9476052941233458</v>
      </c>
      <c r="AO38" s="8">
        <f t="shared" si="15"/>
        <v>0.23344918948684845</v>
      </c>
    </row>
    <row r="39" spans="1:41" ht="12.75">
      <c r="A39" s="4">
        <v>1829</v>
      </c>
      <c r="B39" s="7">
        <v>815811.7816896928</v>
      </c>
      <c r="C39" s="7">
        <v>396550.36532</v>
      </c>
      <c r="E39" s="10">
        <f t="shared" si="16"/>
        <v>1894.346450641048</v>
      </c>
      <c r="F39" s="8">
        <f t="shared" si="2"/>
        <v>1545.430153035019</v>
      </c>
      <c r="G39" s="5">
        <v>0.43883177533208195</v>
      </c>
      <c r="H39" s="8">
        <f t="shared" si="3"/>
        <v>678.1838577080885</v>
      </c>
      <c r="I39" s="6">
        <v>0.7522565076096241</v>
      </c>
      <c r="J39" s="8">
        <f t="shared" si="4"/>
        <v>5.101682203167089</v>
      </c>
      <c r="L39" s="7">
        <v>3613.375457591274</v>
      </c>
      <c r="M39" s="8">
        <f t="shared" si="5"/>
        <v>1432.8853577461418</v>
      </c>
      <c r="N39" s="5">
        <v>0.43883177533208195</v>
      </c>
      <c r="O39" s="8">
        <f t="shared" si="6"/>
        <v>628.7956253870848</v>
      </c>
      <c r="P39" s="6">
        <v>0.7522565076096241</v>
      </c>
      <c r="Q39" s="8">
        <f t="shared" si="7"/>
        <v>4.73015601153898</v>
      </c>
      <c r="S39" s="8">
        <f t="shared" si="8"/>
        <v>-0.3715261916281092</v>
      </c>
      <c r="U39" s="9">
        <v>0.7</v>
      </c>
      <c r="V39" s="9">
        <f t="shared" si="0"/>
        <v>0.13999999999999999</v>
      </c>
      <c r="W39" s="4">
        <v>1.5</v>
      </c>
      <c r="X39" s="9">
        <f t="shared" si="1"/>
        <v>0.19090909090909092</v>
      </c>
      <c r="Y39" s="8">
        <v>0.3749380282668418</v>
      </c>
      <c r="Z39" s="8">
        <f t="shared" si="9"/>
        <v>1.1043645370003252</v>
      </c>
      <c r="AA39" s="8">
        <f t="shared" si="10"/>
        <v>0.8371547744985995</v>
      </c>
      <c r="AB39" s="8">
        <f t="shared" si="11"/>
        <v>0.2672097625017257</v>
      </c>
      <c r="AC39" s="7"/>
      <c r="AE39" s="7">
        <v>112688.50630791773</v>
      </c>
      <c r="AF39" s="7">
        <v>88014.25347357155</v>
      </c>
      <c r="AI39" s="7">
        <v>215.2020861155099</v>
      </c>
      <c r="AJ39" s="6">
        <v>3.606408290860838</v>
      </c>
      <c r="AK39" s="8">
        <f t="shared" si="12"/>
        <v>18.940850955411857</v>
      </c>
      <c r="AL39" s="8">
        <f t="shared" si="13"/>
        <v>24.25080163870469</v>
      </c>
      <c r="AM39" s="8">
        <f t="shared" si="14"/>
        <v>0.6830844192155675</v>
      </c>
      <c r="AN39" s="8">
        <f t="shared" si="14"/>
        <v>0.8745829208984619</v>
      </c>
      <c r="AO39" s="8">
        <f t="shared" si="15"/>
        <v>0.1914985016828944</v>
      </c>
    </row>
    <row r="40" spans="1:41" ht="12.75">
      <c r="A40" s="4">
        <v>1830</v>
      </c>
      <c r="B40" s="7">
        <v>807459.819716888</v>
      </c>
      <c r="C40" s="7">
        <v>466382.29634</v>
      </c>
      <c r="E40" s="10">
        <f t="shared" si="16"/>
        <v>1836.802248295878</v>
      </c>
      <c r="F40" s="8">
        <f t="shared" si="2"/>
        <v>1483.1440122645643</v>
      </c>
      <c r="G40" s="5">
        <v>0.45</v>
      </c>
      <c r="H40" s="8">
        <f t="shared" si="3"/>
        <v>667.414805519054</v>
      </c>
      <c r="I40" s="6">
        <v>0.6726307348870976</v>
      </c>
      <c r="J40" s="8">
        <f t="shared" si="4"/>
        <v>4.489237111108106</v>
      </c>
      <c r="L40" s="7">
        <v>4079.7400465970813</v>
      </c>
      <c r="M40" s="8">
        <f t="shared" si="5"/>
        <v>1902.7185314022054</v>
      </c>
      <c r="N40" s="5">
        <v>0.45</v>
      </c>
      <c r="O40" s="8">
        <f t="shared" si="6"/>
        <v>856.2233391309925</v>
      </c>
      <c r="P40" s="6">
        <v>0.6726307348870976</v>
      </c>
      <c r="Q40" s="8">
        <f t="shared" si="7"/>
        <v>5.75922133827164</v>
      </c>
      <c r="S40" s="8">
        <f t="shared" si="8"/>
        <v>1.2699842271635342</v>
      </c>
      <c r="U40" s="9">
        <v>0.7</v>
      </c>
      <c r="V40" s="9">
        <f t="shared" si="0"/>
        <v>0.13999999999999999</v>
      </c>
      <c r="W40" s="4">
        <v>1.5</v>
      </c>
      <c r="X40" s="9">
        <f t="shared" si="1"/>
        <v>0.19090909090909092</v>
      </c>
      <c r="Y40" s="8">
        <v>0.5587591351533551</v>
      </c>
      <c r="Z40" s="8">
        <f t="shared" si="9"/>
        <v>1.028949538426775</v>
      </c>
      <c r="AA40" s="8">
        <f t="shared" si="10"/>
        <v>0.9832968433330757</v>
      </c>
      <c r="AB40" s="8">
        <f t="shared" si="11"/>
        <v>0.0456526950936994</v>
      </c>
      <c r="AC40" s="7"/>
      <c r="AE40" s="7">
        <v>82973.13817459217</v>
      </c>
      <c r="AF40" s="7">
        <v>105896.45337877441</v>
      </c>
      <c r="AI40" s="7">
        <v>246.43709408721946</v>
      </c>
      <c r="AJ40" s="6">
        <v>3.4506072577216496</v>
      </c>
      <c r="AK40" s="8">
        <f t="shared" si="12"/>
        <v>26.09681424480788</v>
      </c>
      <c r="AL40" s="8">
        <f t="shared" si="13"/>
        <v>20.447659059043833</v>
      </c>
      <c r="AM40" s="8">
        <f t="shared" si="14"/>
        <v>0.900498566365478</v>
      </c>
      <c r="AN40" s="8">
        <f t="shared" si="14"/>
        <v>0.7055684075255448</v>
      </c>
      <c r="AO40" s="8">
        <f t="shared" si="15"/>
        <v>-0.19493015883993314</v>
      </c>
    </row>
    <row r="41" spans="1:41" ht="12.75">
      <c r="A41" s="4">
        <v>1831</v>
      </c>
      <c r="B41" s="7">
        <v>891260.39</v>
      </c>
      <c r="C41" s="7">
        <v>545026.87</v>
      </c>
      <c r="E41" s="7">
        <v>1781.0060552561972</v>
      </c>
      <c r="F41" s="8">
        <f t="shared" si="2"/>
        <v>1587.3401514</v>
      </c>
      <c r="G41" s="5">
        <v>0.4436063182061194</v>
      </c>
      <c r="H41" s="8">
        <f t="shared" si="3"/>
        <v>704.1541203032981</v>
      </c>
      <c r="I41" s="6">
        <v>0.6975738387600394</v>
      </c>
      <c r="J41" s="8">
        <f t="shared" si="4"/>
        <v>4.9119949277867025</v>
      </c>
      <c r="L41" s="7">
        <v>4612.621766002624</v>
      </c>
      <c r="M41" s="8">
        <f t="shared" si="5"/>
        <v>2514.002803618283</v>
      </c>
      <c r="N41" s="5">
        <v>0.4436063182061194</v>
      </c>
      <c r="O41" s="8">
        <f t="shared" si="6"/>
        <v>1115.2275276729683</v>
      </c>
      <c r="P41" s="6">
        <v>0.6975738387600394</v>
      </c>
      <c r="Q41" s="8">
        <f t="shared" si="7"/>
        <v>7.779535475697006</v>
      </c>
      <c r="S41" s="8">
        <f t="shared" si="8"/>
        <v>2.8675405479103038</v>
      </c>
      <c r="U41" s="9">
        <v>0.7</v>
      </c>
      <c r="V41" s="9">
        <f t="shared" si="0"/>
        <v>0.13999999999999999</v>
      </c>
      <c r="W41" s="4">
        <v>1.5</v>
      </c>
      <c r="X41" s="9">
        <f t="shared" si="1"/>
        <v>0.19090909090909092</v>
      </c>
      <c r="Y41" s="8">
        <v>0.890277445326774</v>
      </c>
      <c r="Z41" s="8">
        <f t="shared" si="9"/>
        <v>1.10790908372994</v>
      </c>
      <c r="AA41" s="8">
        <f t="shared" si="10"/>
        <v>1.2631714813114403</v>
      </c>
      <c r="AB41" s="8">
        <f t="shared" si="11"/>
        <v>-0.1552623975815004</v>
      </c>
      <c r="AC41" s="7"/>
      <c r="AE41" s="7">
        <v>54435.94140996016</v>
      </c>
      <c r="AF41" s="7">
        <v>137514.94187214825</v>
      </c>
      <c r="AI41" s="7">
        <v>302.693892293531</v>
      </c>
      <c r="AJ41" s="6">
        <v>2.1413568830493945</v>
      </c>
      <c r="AK41" s="8">
        <f t="shared" si="12"/>
        <v>41.62493300379922</v>
      </c>
      <c r="AL41" s="8">
        <f t="shared" si="13"/>
        <v>16.477426986043447</v>
      </c>
      <c r="AM41" s="8">
        <f t="shared" si="14"/>
        <v>0.8913383679415537</v>
      </c>
      <c r="AN41" s="8">
        <f t="shared" si="14"/>
        <v>0.3528405169150798</v>
      </c>
      <c r="AO41" s="8">
        <f t="shared" si="15"/>
        <v>-0.538497851026474</v>
      </c>
    </row>
    <row r="42" spans="1:41" ht="12.75">
      <c r="A42" s="4">
        <v>1832</v>
      </c>
      <c r="B42" s="7">
        <v>1106221.53</v>
      </c>
      <c r="C42" s="7">
        <v>583769.57</v>
      </c>
      <c r="E42" s="10">
        <f aca="true" t="shared" si="17" ref="E42:E49">(1+RATE(9,,-$E$41,$E$50))*E41</f>
        <v>1780.2272079976935</v>
      </c>
      <c r="F42" s="8">
        <f t="shared" si="2"/>
        <v>1969.3256657788368</v>
      </c>
      <c r="G42" s="5">
        <v>0.4373034790053085</v>
      </c>
      <c r="H42" s="8">
        <f t="shared" si="3"/>
        <v>861.1929649395307</v>
      </c>
      <c r="I42" s="6">
        <v>0.6850825943402038</v>
      </c>
      <c r="J42" s="8">
        <f t="shared" si="4"/>
        <v>5.899883106483059</v>
      </c>
      <c r="L42" s="7">
        <v>4452.131501888057</v>
      </c>
      <c r="M42" s="8">
        <f t="shared" si="5"/>
        <v>2599.018892440645</v>
      </c>
      <c r="N42" s="5">
        <v>0.4373034790053085</v>
      </c>
      <c r="O42" s="8">
        <f t="shared" si="6"/>
        <v>1136.5600036648177</v>
      </c>
      <c r="P42" s="6">
        <v>0.6850825943402038</v>
      </c>
      <c r="Q42" s="8">
        <f t="shared" si="7"/>
        <v>7.786374759340049</v>
      </c>
      <c r="S42" s="8">
        <f t="shared" si="8"/>
        <v>1.8864916528569902</v>
      </c>
      <c r="U42" s="9">
        <v>0.7</v>
      </c>
      <c r="V42" s="9">
        <f aca="true" t="shared" si="18" ref="V42:V73">0.2*U42</f>
        <v>0.13999999999999999</v>
      </c>
      <c r="W42" s="4">
        <v>1.5</v>
      </c>
      <c r="X42" s="9">
        <f aca="true" t="shared" si="19" ref="X42:X73">(0.2*W42)/(1+(0.2*W42)-0.2)*U42</f>
        <v>0.19090909090909092</v>
      </c>
      <c r="Y42" s="8">
        <v>0.823504481842072</v>
      </c>
      <c r="Z42" s="8">
        <f t="shared" si="9"/>
        <v>1.3430434467276227</v>
      </c>
      <c r="AA42" s="8">
        <f t="shared" si="10"/>
        <v>1.3080638631649784</v>
      </c>
      <c r="AB42" s="8">
        <f t="shared" si="11"/>
        <v>0.0349795835626443</v>
      </c>
      <c r="AC42" s="7"/>
      <c r="AE42" s="7">
        <v>119441.46751008983</v>
      </c>
      <c r="AF42" s="7">
        <v>184854.75034346426</v>
      </c>
      <c r="AI42" s="7">
        <v>255.90739231315365</v>
      </c>
      <c r="AJ42" s="6">
        <v>2.399513051390422</v>
      </c>
      <c r="AK42" s="8">
        <f t="shared" si="12"/>
        <v>47.30569711709498</v>
      </c>
      <c r="AL42" s="8">
        <f t="shared" si="13"/>
        <v>30.565954484563356</v>
      </c>
      <c r="AM42" s="8">
        <f t="shared" si="14"/>
        <v>1.1351063763759166</v>
      </c>
      <c r="AN42" s="8">
        <f t="shared" si="14"/>
        <v>0.7334340671391536</v>
      </c>
      <c r="AO42" s="8">
        <f t="shared" si="15"/>
        <v>-0.401672309236763</v>
      </c>
    </row>
    <row r="43" spans="1:41" ht="12.75">
      <c r="A43" s="4">
        <v>1833</v>
      </c>
      <c r="B43" s="7">
        <v>1267811.7</v>
      </c>
      <c r="C43" s="7">
        <v>684027.98</v>
      </c>
      <c r="E43" s="10">
        <f t="shared" si="17"/>
        <v>1779.4487013349167</v>
      </c>
      <c r="F43" s="8">
        <f t="shared" si="2"/>
        <v>2256.005883102213</v>
      </c>
      <c r="G43" s="5">
        <v>0.43109019168949314</v>
      </c>
      <c r="H43" s="8">
        <f t="shared" si="3"/>
        <v>972.5420085991573</v>
      </c>
      <c r="I43" s="6">
        <v>0.5385888161509638</v>
      </c>
      <c r="J43" s="8">
        <f t="shared" si="4"/>
        <v>5.238002490685005</v>
      </c>
      <c r="L43" s="7">
        <v>5298.440747143523</v>
      </c>
      <c r="M43" s="8">
        <f t="shared" si="5"/>
        <v>3624.281721418275</v>
      </c>
      <c r="N43" s="5">
        <v>0.43109019168949314</v>
      </c>
      <c r="O43" s="8">
        <f t="shared" si="6"/>
        <v>1562.3923020229304</v>
      </c>
      <c r="P43" s="6">
        <v>0.5385888161509638</v>
      </c>
      <c r="Q43" s="8">
        <f t="shared" si="7"/>
        <v>8.41487020309909</v>
      </c>
      <c r="S43" s="8">
        <f t="shared" si="8"/>
        <v>3.1768677124140847</v>
      </c>
      <c r="U43" s="9">
        <v>0.7</v>
      </c>
      <c r="V43" s="9">
        <f t="shared" si="18"/>
        <v>0.13999999999999999</v>
      </c>
      <c r="W43" s="4">
        <v>1.5</v>
      </c>
      <c r="X43" s="9">
        <f t="shared" si="19"/>
        <v>0.19090909090909092</v>
      </c>
      <c r="Y43" s="8">
        <v>0.628578966398888</v>
      </c>
      <c r="Z43" s="8">
        <f t="shared" si="9"/>
        <v>1.1996923262701855</v>
      </c>
      <c r="AA43" s="8">
        <f t="shared" si="10"/>
        <v>1.3580764935204612</v>
      </c>
      <c r="AB43" s="8">
        <f t="shared" si="11"/>
        <v>-0.1583841672502757</v>
      </c>
      <c r="AC43" s="7"/>
      <c r="AE43" s="7">
        <v>106858.48681356736</v>
      </c>
      <c r="AF43" s="7">
        <v>170118.9399736479</v>
      </c>
      <c r="AI43" s="7">
        <v>258.9684743000696</v>
      </c>
      <c r="AJ43" s="6">
        <v>2.37450838147766</v>
      </c>
      <c r="AK43" s="8">
        <f t="shared" si="12"/>
        <v>44.05544233452072</v>
      </c>
      <c r="AL43" s="8">
        <f t="shared" si="13"/>
        <v>27.672979296123646</v>
      </c>
      <c r="AM43" s="8">
        <f t="shared" si="14"/>
        <v>1.0461001707302517</v>
      </c>
      <c r="AN43" s="8">
        <f t="shared" si="14"/>
        <v>0.6570972127910335</v>
      </c>
      <c r="AO43" s="8">
        <f t="shared" si="15"/>
        <v>-0.38900295793921824</v>
      </c>
    </row>
    <row r="44" spans="1:41" ht="12.75">
      <c r="A44" s="4">
        <v>1834</v>
      </c>
      <c r="B44" s="7">
        <v>1032443.43</v>
      </c>
      <c r="C44" s="7">
        <v>622642.45</v>
      </c>
      <c r="E44" s="10">
        <f t="shared" si="17"/>
        <v>1778.6705351189219</v>
      </c>
      <c r="F44" s="8">
        <f t="shared" si="2"/>
        <v>1836.3767081181152</v>
      </c>
      <c r="G44" s="5">
        <v>0.424965183889214</v>
      </c>
      <c r="H44" s="8">
        <f t="shared" si="3"/>
        <v>780.3961654552843</v>
      </c>
      <c r="I44" s="6">
        <v>0.5484285075664074</v>
      </c>
      <c r="J44" s="8">
        <f t="shared" si="4"/>
        <v>4.279915043311887</v>
      </c>
      <c r="L44" s="7">
        <v>5585.882926894618</v>
      </c>
      <c r="M44" s="8">
        <f t="shared" si="5"/>
        <v>3478.007831014836</v>
      </c>
      <c r="N44" s="5">
        <v>0.424965183889214</v>
      </c>
      <c r="O44" s="8">
        <f t="shared" si="6"/>
        <v>1478.0322374753462</v>
      </c>
      <c r="P44" s="6">
        <v>0.5484285075664074</v>
      </c>
      <c r="Q44" s="8">
        <f t="shared" si="7"/>
        <v>8.10595014133642</v>
      </c>
      <c r="S44" s="8">
        <f t="shared" si="8"/>
        <v>3.8260350980245326</v>
      </c>
      <c r="U44" s="9">
        <v>0.7</v>
      </c>
      <c r="V44" s="9">
        <f t="shared" si="18"/>
        <v>0.13999999999999999</v>
      </c>
      <c r="W44" s="4">
        <v>1.5</v>
      </c>
      <c r="X44" s="9">
        <f t="shared" si="19"/>
        <v>0.19090909090909092</v>
      </c>
      <c r="Y44" s="8">
        <v>0.33011633994528705</v>
      </c>
      <c r="Z44" s="8">
        <f t="shared" si="9"/>
        <v>1.0250805981478601</v>
      </c>
      <c r="AA44" s="8">
        <f t="shared" si="10"/>
        <v>1.2783780741507151</v>
      </c>
      <c r="AB44" s="8">
        <f t="shared" si="11"/>
        <v>-0.253297476002855</v>
      </c>
      <c r="AC44" s="7"/>
      <c r="AE44" s="7">
        <v>117743.60863794273</v>
      </c>
      <c r="AF44" s="7">
        <v>184532.64983648653</v>
      </c>
      <c r="AI44" s="7">
        <v>257.6038644852517</v>
      </c>
      <c r="AJ44" s="6">
        <v>2.292046736495004</v>
      </c>
      <c r="AK44" s="8">
        <f t="shared" si="12"/>
        <v>47.536323721582676</v>
      </c>
      <c r="AL44" s="8">
        <f t="shared" si="13"/>
        <v>30.331208603573106</v>
      </c>
      <c r="AM44" s="8">
        <f t="shared" si="14"/>
        <v>1.0895547565102364</v>
      </c>
      <c r="AN44" s="8">
        <f t="shared" si="14"/>
        <v>0.6952054769376893</v>
      </c>
      <c r="AO44" s="8">
        <f t="shared" si="15"/>
        <v>-0.39434927957254706</v>
      </c>
    </row>
    <row r="45" spans="1:41" ht="12.75">
      <c r="A45" s="4">
        <v>1835</v>
      </c>
      <c r="B45" s="7">
        <v>1063129.12</v>
      </c>
      <c r="C45" s="7">
        <v>649091.63</v>
      </c>
      <c r="E45" s="10">
        <f t="shared" si="17"/>
        <v>1777.892709200829</v>
      </c>
      <c r="F45" s="8">
        <f t="shared" si="2"/>
        <v>1890.1295113870933</v>
      </c>
      <c r="G45" s="5">
        <v>0.4189272013130682</v>
      </c>
      <c r="H45" s="8">
        <f t="shared" si="3"/>
        <v>791.8266663246321</v>
      </c>
      <c r="I45" s="6">
        <v>0.532919396173218</v>
      </c>
      <c r="J45" s="8">
        <f t="shared" si="4"/>
        <v>4.2197978889157515</v>
      </c>
      <c r="L45" s="7">
        <v>6206.452549698951</v>
      </c>
      <c r="M45" s="8">
        <f t="shared" si="5"/>
        <v>4028.556402001748</v>
      </c>
      <c r="N45" s="5">
        <v>0.4189272013130682</v>
      </c>
      <c r="O45" s="8">
        <f t="shared" si="6"/>
        <v>1687.6718588224362</v>
      </c>
      <c r="P45" s="6">
        <v>0.532919396173218</v>
      </c>
      <c r="Q45" s="8">
        <f t="shared" si="7"/>
        <v>8.993930679421851</v>
      </c>
      <c r="S45" s="8">
        <f t="shared" si="8"/>
        <v>4.7741327905060995</v>
      </c>
      <c r="U45" s="9">
        <v>0.7</v>
      </c>
      <c r="V45" s="9">
        <f t="shared" si="18"/>
        <v>0.13999999999999999</v>
      </c>
      <c r="W45" s="4">
        <v>1.5</v>
      </c>
      <c r="X45" s="9">
        <f t="shared" si="19"/>
        <v>0.19090909090909092</v>
      </c>
      <c r="Y45" s="8">
        <v>0.4158083082228178</v>
      </c>
      <c r="Z45" s="8">
        <f t="shared" si="9"/>
        <v>1.0334891966569317</v>
      </c>
      <c r="AA45" s="8">
        <f t="shared" si="10"/>
        <v>1.418548640181291</v>
      </c>
      <c r="AB45" s="8">
        <f t="shared" si="11"/>
        <v>-0.3850594435243593</v>
      </c>
      <c r="AC45" s="7"/>
      <c r="AE45" s="7">
        <v>125899.86374096689</v>
      </c>
      <c r="AF45" s="7">
        <v>207939.8564520546</v>
      </c>
      <c r="AI45" s="7">
        <v>257.58662334485206</v>
      </c>
      <c r="AJ45" s="6">
        <v>2.2286420215759053</v>
      </c>
      <c r="AK45" s="8">
        <f t="shared" si="12"/>
        <v>53.56252548229799</v>
      </c>
      <c r="AL45" s="8">
        <f t="shared" si="13"/>
        <v>32.43012078061263</v>
      </c>
      <c r="AM45" s="8">
        <f aca="true" t="shared" si="20" ref="AM45:AN64">$AJ45/100*AK45</f>
        <v>1.1937169507157954</v>
      </c>
      <c r="AN45" s="8">
        <f t="shared" si="20"/>
        <v>0.7227512993645532</v>
      </c>
      <c r="AO45" s="8">
        <f t="shared" si="15"/>
        <v>-0.47096565135124224</v>
      </c>
    </row>
    <row r="46" spans="1:41" ht="12.75">
      <c r="A46" s="4">
        <v>1836</v>
      </c>
      <c r="B46" s="7">
        <v>996372.25</v>
      </c>
      <c r="C46" s="7">
        <v>679567.9</v>
      </c>
      <c r="E46" s="10">
        <f t="shared" si="17"/>
        <v>1777.115223431823</v>
      </c>
      <c r="F46" s="8">
        <f t="shared" si="2"/>
        <v>1770.6682936800182</v>
      </c>
      <c r="G46" s="5">
        <v>0.41297500749085325</v>
      </c>
      <c r="H46" s="8">
        <f t="shared" si="3"/>
        <v>731.2417518463219</v>
      </c>
      <c r="I46" s="6">
        <v>0.5537508623455659</v>
      </c>
      <c r="J46" s="8">
        <f t="shared" si="4"/>
        <v>4.049257506679831</v>
      </c>
      <c r="L46" s="7">
        <v>6447.501113908836</v>
      </c>
      <c r="M46" s="8">
        <f t="shared" si="5"/>
        <v>4381.514792226689</v>
      </c>
      <c r="N46" s="5">
        <v>0.41297500749085325</v>
      </c>
      <c r="O46" s="8">
        <f t="shared" si="6"/>
        <v>1809.4561041411012</v>
      </c>
      <c r="P46" s="6">
        <v>0.5537508623455659</v>
      </c>
      <c r="Q46" s="8">
        <f t="shared" si="7"/>
        <v>10.01987878044583</v>
      </c>
      <c r="S46" s="8">
        <f t="shared" si="8"/>
        <v>5.970621273765998</v>
      </c>
      <c r="U46" s="9">
        <v>0.7</v>
      </c>
      <c r="V46" s="9">
        <f t="shared" si="18"/>
        <v>0.13999999999999999</v>
      </c>
      <c r="W46" s="4">
        <v>1.5</v>
      </c>
      <c r="X46" s="9">
        <f t="shared" si="19"/>
        <v>0.19090909090909092</v>
      </c>
      <c r="Y46" s="8">
        <v>0.39531231672560957</v>
      </c>
      <c r="Z46" s="8">
        <f t="shared" si="9"/>
        <v>1.1044455594624436</v>
      </c>
      <c r="AA46" s="8">
        <f t="shared" si="10"/>
        <v>1.6085634774647497</v>
      </c>
      <c r="AB46" s="8">
        <f t="shared" si="11"/>
        <v>-0.5041179180023061</v>
      </c>
      <c r="AC46" s="7"/>
      <c r="AE46" s="7">
        <v>139917.0851183536</v>
      </c>
      <c r="AF46" s="7">
        <v>226036.20472513654</v>
      </c>
      <c r="AI46" s="7">
        <v>252.1060303542329</v>
      </c>
      <c r="AJ46" s="6">
        <v>3.046294232849392</v>
      </c>
      <c r="AK46" s="8">
        <f t="shared" si="12"/>
        <v>56.98509028959087</v>
      </c>
      <c r="AL46" s="8">
        <f t="shared" si="13"/>
        <v>35.27394090792344</v>
      </c>
      <c r="AM46" s="8">
        <f t="shared" si="20"/>
        <v>1.7359335190758256</v>
      </c>
      <c r="AN46" s="8">
        <f t="shared" si="20"/>
        <v>1.0745480275767743</v>
      </c>
      <c r="AO46" s="8">
        <f t="shared" si="15"/>
        <v>-0.6613854914990513</v>
      </c>
    </row>
    <row r="47" spans="1:41" ht="12.75">
      <c r="A47" s="4">
        <v>1837</v>
      </c>
      <c r="B47" s="7">
        <v>1184383.3</v>
      </c>
      <c r="C47" s="7">
        <v>775453.96</v>
      </c>
      <c r="E47" s="10">
        <f t="shared" si="17"/>
        <v>1776.3380776631548</v>
      </c>
      <c r="F47" s="8">
        <f t="shared" si="2"/>
        <v>2103.8651543383435</v>
      </c>
      <c r="G47" s="5">
        <v>0.40710738352035997</v>
      </c>
      <c r="H47" s="8">
        <f t="shared" si="3"/>
        <v>856.4990382623413</v>
      </c>
      <c r="I47" s="6">
        <v>0.5223312313388624</v>
      </c>
      <c r="J47" s="8">
        <f t="shared" si="4"/>
        <v>4.473761972961201</v>
      </c>
      <c r="L47" s="7">
        <v>6711.500944173948</v>
      </c>
      <c r="M47" s="8">
        <f t="shared" si="5"/>
        <v>5204.459984703426</v>
      </c>
      <c r="N47" s="5">
        <v>0.40710738352035997</v>
      </c>
      <c r="O47" s="8">
        <f t="shared" si="6"/>
        <v>2118.7740870090242</v>
      </c>
      <c r="P47" s="6">
        <v>0.5223312313388624</v>
      </c>
      <c r="Q47" s="8">
        <f t="shared" si="7"/>
        <v>11.067018777962977</v>
      </c>
      <c r="S47" s="8">
        <f t="shared" si="8"/>
        <v>6.593256805001776</v>
      </c>
      <c r="U47" s="9">
        <v>0.7</v>
      </c>
      <c r="V47" s="9">
        <f t="shared" si="18"/>
        <v>0.13999999999999999</v>
      </c>
      <c r="W47" s="4">
        <v>1.5</v>
      </c>
      <c r="X47" s="9">
        <f t="shared" si="19"/>
        <v>0.19090909090909092</v>
      </c>
      <c r="Y47" s="8">
        <v>0.22900960686343347</v>
      </c>
      <c r="Z47" s="8">
        <f t="shared" si="9"/>
        <v>1.1374796205168254</v>
      </c>
      <c r="AA47" s="8">
        <f t="shared" si="10"/>
        <v>1.707299095785305</v>
      </c>
      <c r="AB47" s="8">
        <f t="shared" si="11"/>
        <v>-0.5698194752684795</v>
      </c>
      <c r="AC47" s="7"/>
      <c r="AE47" s="7">
        <v>179108.44807172634</v>
      </c>
      <c r="AF47" s="7">
        <v>295762.46723018715</v>
      </c>
      <c r="AI47" s="7">
        <v>244.80082218507042</v>
      </c>
      <c r="AJ47" s="6">
        <v>2.05028349713713</v>
      </c>
      <c r="AK47" s="8">
        <f t="shared" si="12"/>
        <v>72.40289514943476</v>
      </c>
      <c r="AL47" s="8">
        <f t="shared" si="13"/>
        <v>43.8458953482506</v>
      </c>
      <c r="AM47" s="8">
        <f t="shared" si="20"/>
        <v>1.4844646106983603</v>
      </c>
      <c r="AN47" s="8">
        <f t="shared" si="20"/>
        <v>0.8989651564971987</v>
      </c>
      <c r="AO47" s="8">
        <f t="shared" si="15"/>
        <v>-0.5854994542011617</v>
      </c>
    </row>
    <row r="48" spans="1:41" ht="12.75">
      <c r="A48" s="4">
        <v>1838</v>
      </c>
      <c r="B48" s="7">
        <v>1307179.83</v>
      </c>
      <c r="C48" s="7">
        <v>740831.74</v>
      </c>
      <c r="E48" s="10">
        <f t="shared" si="17"/>
        <v>1775.561271746139</v>
      </c>
      <c r="F48" s="8">
        <f t="shared" si="2"/>
        <v>2320.977881355702</v>
      </c>
      <c r="G48" s="5">
        <v>0.4013231278177633</v>
      </c>
      <c r="H48" s="8">
        <f t="shared" si="3"/>
        <v>931.4621029415158</v>
      </c>
      <c r="I48" s="6">
        <v>0.5210908424743159</v>
      </c>
      <c r="J48" s="8">
        <f t="shared" si="4"/>
        <v>4.853763719546925</v>
      </c>
      <c r="L48" s="7">
        <v>7236.319052532248</v>
      </c>
      <c r="M48" s="8">
        <f t="shared" si="5"/>
        <v>5360.894834882617</v>
      </c>
      <c r="N48" s="5">
        <v>0.4013231278177633</v>
      </c>
      <c r="O48" s="8">
        <f t="shared" si="6"/>
        <v>2151.4510830371837</v>
      </c>
      <c r="P48" s="6">
        <v>0.5210908424743159</v>
      </c>
      <c r="Q48" s="8">
        <f t="shared" si="7"/>
        <v>11.211014574021254</v>
      </c>
      <c r="S48" s="8">
        <f t="shared" si="8"/>
        <v>6.357250854474329</v>
      </c>
      <c r="U48" s="9">
        <v>0.7</v>
      </c>
      <c r="V48" s="9">
        <f t="shared" si="18"/>
        <v>0.13999999999999999</v>
      </c>
      <c r="W48" s="4">
        <v>1.5</v>
      </c>
      <c r="X48" s="9">
        <f t="shared" si="19"/>
        <v>0.19090909090909092</v>
      </c>
      <c r="Y48" s="8">
        <v>0.28356889761664156</v>
      </c>
      <c r="Z48" s="8">
        <f t="shared" si="9"/>
        <v>1.1997181507993369</v>
      </c>
      <c r="AA48" s="8">
        <f t="shared" si="10"/>
        <v>1.7617336975035192</v>
      </c>
      <c r="AB48" s="8">
        <f t="shared" si="11"/>
        <v>-0.5620155467041823</v>
      </c>
      <c r="AC48" s="7"/>
      <c r="AE48" s="7">
        <v>211936.1712101445</v>
      </c>
      <c r="AF48" s="7">
        <v>278333.8712400795</v>
      </c>
      <c r="AI48" s="7">
        <v>237.87121140168577</v>
      </c>
      <c r="AJ48" s="6">
        <v>2.160588642997026</v>
      </c>
      <c r="AK48" s="8">
        <f t="shared" si="12"/>
        <v>66.20761512599854</v>
      </c>
      <c r="AL48" s="8">
        <f t="shared" si="13"/>
        <v>50.41351378559215</v>
      </c>
      <c r="AM48" s="8">
        <f t="shared" si="20"/>
        <v>1.4304742132115056</v>
      </c>
      <c r="AN48" s="8">
        <f t="shared" si="20"/>
        <v>1.089228653387244</v>
      </c>
      <c r="AO48" s="8">
        <f t="shared" si="15"/>
        <v>-0.34124555982426164</v>
      </c>
    </row>
    <row r="49" spans="1:41" ht="12.75">
      <c r="A49" s="4">
        <v>1839</v>
      </c>
      <c r="B49" s="7">
        <v>1683612.28</v>
      </c>
      <c r="C49" s="7">
        <v>885495.68</v>
      </c>
      <c r="E49" s="10">
        <f t="shared" si="17"/>
        <v>1774.7848055321565</v>
      </c>
      <c r="F49" s="8">
        <f t="shared" si="2"/>
        <v>2988.0494929513507</v>
      </c>
      <c r="G49" s="5">
        <v>0.3956210558715596</v>
      </c>
      <c r="H49" s="8">
        <f t="shared" si="3"/>
        <v>1182.1352953978917</v>
      </c>
      <c r="I49" s="6">
        <v>0.47121622272893904</v>
      </c>
      <c r="J49" s="8">
        <f t="shared" si="4"/>
        <v>5.57041328651953</v>
      </c>
      <c r="L49" s="7">
        <v>7503.093327524775</v>
      </c>
      <c r="M49" s="8">
        <f t="shared" si="5"/>
        <v>6643.956728160014</v>
      </c>
      <c r="N49" s="5">
        <v>0.3956210558715596</v>
      </c>
      <c r="O49" s="8">
        <f t="shared" si="6"/>
        <v>2628.489175959617</v>
      </c>
      <c r="P49" s="6">
        <v>0.47121622272893904</v>
      </c>
      <c r="Q49" s="8">
        <f t="shared" si="7"/>
        <v>12.385867409795923</v>
      </c>
      <c r="S49" s="8">
        <f t="shared" si="8"/>
        <v>6.8154541232763926</v>
      </c>
      <c r="U49" s="9">
        <v>0.7</v>
      </c>
      <c r="V49" s="9">
        <f t="shared" si="18"/>
        <v>0.13999999999999999</v>
      </c>
      <c r="W49" s="4">
        <v>1.5</v>
      </c>
      <c r="X49" s="9">
        <f t="shared" si="19"/>
        <v>0.19090909090909092</v>
      </c>
      <c r="Y49" s="8">
        <v>0.23099059663967747</v>
      </c>
      <c r="Z49" s="8">
        <f t="shared" si="9"/>
        <v>1.3453481745200477</v>
      </c>
      <c r="AA49" s="8">
        <f t="shared" si="10"/>
        <v>1.9019203189905034</v>
      </c>
      <c r="AB49" s="8">
        <f t="shared" si="11"/>
        <v>-0.5565721444704557</v>
      </c>
      <c r="AC49" s="7"/>
      <c r="AE49" s="7">
        <v>185471.12421289773</v>
      </c>
      <c r="AF49" s="7">
        <v>282845.5154885631</v>
      </c>
      <c r="AI49" s="7">
        <v>238.8521408217645</v>
      </c>
      <c r="AJ49" s="6">
        <v>2.185741089029471</v>
      </c>
      <c r="AK49" s="8">
        <f t="shared" si="12"/>
        <v>67.55825689627885</v>
      </c>
      <c r="AL49" s="8">
        <f t="shared" si="13"/>
        <v>44.30017507887002</v>
      </c>
      <c r="AM49" s="8">
        <f t="shared" si="20"/>
        <v>1.476648580014053</v>
      </c>
      <c r="AN49" s="8">
        <f t="shared" si="20"/>
        <v>0.9682871292108559</v>
      </c>
      <c r="AO49" s="8">
        <f t="shared" si="15"/>
        <v>-0.5083614508031971</v>
      </c>
    </row>
    <row r="50" spans="1:41" ht="12.75">
      <c r="A50" s="4">
        <v>1840</v>
      </c>
      <c r="B50" s="7">
        <v>1561919.45</v>
      </c>
      <c r="C50" s="7">
        <v>748733.1</v>
      </c>
      <c r="E50" s="7">
        <v>1774.0086788726524</v>
      </c>
      <c r="F50" s="8">
        <f t="shared" si="2"/>
        <v>2770.8586599999994</v>
      </c>
      <c r="G50" s="5">
        <v>0.39</v>
      </c>
      <c r="H50" s="8">
        <f t="shared" si="3"/>
        <v>1080.6348773999998</v>
      </c>
      <c r="I50" s="6">
        <v>0.49666103796409083</v>
      </c>
      <c r="J50" s="8">
        <f t="shared" si="4"/>
        <v>5.36709239869682</v>
      </c>
      <c r="L50" s="7">
        <v>7372.205075176916</v>
      </c>
      <c r="M50" s="8">
        <f t="shared" si="5"/>
        <v>5519.813959772945</v>
      </c>
      <c r="N50" s="5">
        <v>0.39</v>
      </c>
      <c r="O50" s="8">
        <f t="shared" si="6"/>
        <v>2152.727444311449</v>
      </c>
      <c r="P50" s="6">
        <v>0.49666103796409083</v>
      </c>
      <c r="Q50" s="8">
        <f t="shared" si="7"/>
        <v>10.691758469455088</v>
      </c>
      <c r="S50" s="8">
        <f t="shared" si="8"/>
        <v>5.324666070758268</v>
      </c>
      <c r="U50" s="9">
        <v>0.7</v>
      </c>
      <c r="V50" s="9">
        <f t="shared" si="18"/>
        <v>0.13999999999999999</v>
      </c>
      <c r="W50" s="4">
        <v>1.5</v>
      </c>
      <c r="X50" s="9">
        <f t="shared" si="19"/>
        <v>0.19090909090909092</v>
      </c>
      <c r="Y50" s="8">
        <v>0.6279110633468541</v>
      </c>
      <c r="Z50" s="8">
        <f t="shared" si="9"/>
        <v>1.2485187945144351</v>
      </c>
      <c r="AA50" s="8">
        <f t="shared" si="10"/>
        <v>1.7018900101303969</v>
      </c>
      <c r="AB50" s="8">
        <f t="shared" si="11"/>
        <v>-0.4533712156159617</v>
      </c>
      <c r="AC50" s="7"/>
      <c r="AE50" s="7">
        <v>179922.7573157309</v>
      </c>
      <c r="AF50" s="7">
        <v>252194.03646537263</v>
      </c>
      <c r="AI50" s="7">
        <v>239.85751985958856</v>
      </c>
      <c r="AJ50" s="6">
        <v>1.938759498891255</v>
      </c>
      <c r="AK50" s="8">
        <f t="shared" si="12"/>
        <v>60.49063610996292</v>
      </c>
      <c r="AL50" s="8">
        <f t="shared" si="13"/>
        <v>43.15582633604986</v>
      </c>
      <c r="AM50" s="8">
        <f t="shared" si="20"/>
        <v>1.1727679535216498</v>
      </c>
      <c r="AN50" s="8">
        <f t="shared" si="20"/>
        <v>0.8366876824151805</v>
      </c>
      <c r="AO50" s="8">
        <f t="shared" si="15"/>
        <v>-0.3360802711064692</v>
      </c>
    </row>
    <row r="51" spans="1:41" ht="12.75">
      <c r="A51" s="4">
        <v>1841</v>
      </c>
      <c r="B51" s="7">
        <v>1445357.41</v>
      </c>
      <c r="C51" s="7">
        <v>774123.86</v>
      </c>
      <c r="E51" s="10">
        <f aca="true" t="shared" si="21" ref="E51:E59">(1+RATE(10,,-$E$50,$E$60))*E50</f>
        <v>1719.096228838313</v>
      </c>
      <c r="F51" s="8">
        <f t="shared" si="2"/>
        <v>2484.7084728545115</v>
      </c>
      <c r="G51" s="5">
        <v>0.3846856960481941</v>
      </c>
      <c r="H51" s="8">
        <f t="shared" si="3"/>
        <v>955.8318083568831</v>
      </c>
      <c r="I51" s="6">
        <v>0.43345842675098123</v>
      </c>
      <c r="J51" s="8">
        <f t="shared" si="4"/>
        <v>4.143133518889199</v>
      </c>
      <c r="L51" s="7">
        <v>7839.833315893946</v>
      </c>
      <c r="M51" s="8">
        <f t="shared" si="5"/>
        <v>6069.00202825642</v>
      </c>
      <c r="N51" s="5">
        <v>0.3846856960481941</v>
      </c>
      <c r="O51" s="8">
        <f t="shared" si="6"/>
        <v>2334.6582695577226</v>
      </c>
      <c r="P51" s="6">
        <v>0.43345842675098123</v>
      </c>
      <c r="Q51" s="8">
        <f t="shared" si="7"/>
        <v>10.119773005236587</v>
      </c>
      <c r="S51" s="8">
        <f t="shared" si="8"/>
        <v>5.976639486347388</v>
      </c>
      <c r="U51" s="9">
        <v>0.7</v>
      </c>
      <c r="V51" s="9">
        <f t="shared" si="18"/>
        <v>0.13999999999999999</v>
      </c>
      <c r="W51" s="4">
        <v>1.5</v>
      </c>
      <c r="X51" s="9">
        <f t="shared" si="19"/>
        <v>0.19090909090909092</v>
      </c>
      <c r="Y51" s="8">
        <v>0.6931081580138235</v>
      </c>
      <c r="Z51" s="8">
        <f t="shared" si="9"/>
        <v>1.0278468729515093</v>
      </c>
      <c r="AA51" s="8">
        <f t="shared" si="10"/>
        <v>1.649725109730907</v>
      </c>
      <c r="AB51" s="8">
        <f t="shared" si="11"/>
        <v>-0.6218782367793976</v>
      </c>
      <c r="AC51" s="7"/>
      <c r="AE51" s="7">
        <v>199114.66085366983</v>
      </c>
      <c r="AF51" s="7">
        <v>254479.7993926612</v>
      </c>
      <c r="AI51" s="7">
        <v>242.77489110397755</v>
      </c>
      <c r="AJ51" s="6">
        <v>2.0084170770519916</v>
      </c>
      <c r="AK51" s="8">
        <f t="shared" si="12"/>
        <v>61.78130558571537</v>
      </c>
      <c r="AL51" s="8">
        <f t="shared" si="13"/>
        <v>48.34004010595512</v>
      </c>
      <c r="AM51" s="8">
        <f t="shared" si="20"/>
        <v>1.2408262918091835</v>
      </c>
      <c r="AN51" s="8">
        <f t="shared" si="20"/>
        <v>0.9708696205417843</v>
      </c>
      <c r="AO51" s="8">
        <f t="shared" si="15"/>
        <v>-0.2699566712673992</v>
      </c>
    </row>
    <row r="52" spans="1:41" ht="12.75">
      <c r="A52" s="4">
        <v>1842</v>
      </c>
      <c r="B52" s="7">
        <v>1664931.45</v>
      </c>
      <c r="C52" s="7">
        <v>746242.7</v>
      </c>
      <c r="E52" s="10">
        <f t="shared" si="21"/>
        <v>1665.8835321392787</v>
      </c>
      <c r="F52" s="8">
        <f t="shared" si="2"/>
        <v>2773.581884695771</v>
      </c>
      <c r="G52" s="5">
        <v>0.37944380703611164</v>
      </c>
      <c r="H52" s="8">
        <f t="shared" si="3"/>
        <v>1052.418469455357</v>
      </c>
      <c r="I52" s="6">
        <v>0.4081254170128331</v>
      </c>
      <c r="J52" s="8">
        <f t="shared" si="4"/>
        <v>4.295187267184751</v>
      </c>
      <c r="L52" s="7">
        <v>7795.560850528948</v>
      </c>
      <c r="M52" s="8">
        <f t="shared" si="5"/>
        <v>5817.380377113018</v>
      </c>
      <c r="N52" s="5">
        <v>0.37944380703611164</v>
      </c>
      <c r="O52" s="8">
        <f t="shared" si="6"/>
        <v>2207.368957268934</v>
      </c>
      <c r="P52" s="6">
        <v>0.4081254170128331</v>
      </c>
      <c r="Q52" s="8">
        <f t="shared" si="7"/>
        <v>9.008833761865663</v>
      </c>
      <c r="S52" s="8">
        <f t="shared" si="8"/>
        <v>4.713646494680912</v>
      </c>
      <c r="U52" s="9">
        <v>0.7</v>
      </c>
      <c r="V52" s="9">
        <f t="shared" si="18"/>
        <v>0.13999999999999999</v>
      </c>
      <c r="W52" s="4">
        <v>1.5</v>
      </c>
      <c r="X52" s="9">
        <f t="shared" si="19"/>
        <v>0.19090909090909092</v>
      </c>
      <c r="Y52" s="8">
        <v>1.1992130897882076</v>
      </c>
      <c r="Z52" s="8">
        <f t="shared" si="9"/>
        <v>1.0325204960401189</v>
      </c>
      <c r="AA52" s="8">
        <f t="shared" si="10"/>
        <v>1.587207436098727</v>
      </c>
      <c r="AB52" s="8">
        <f t="shared" si="11"/>
        <v>-0.5546869400586081</v>
      </c>
      <c r="AC52" s="7"/>
      <c r="AE52" s="7">
        <v>251681.0313708541</v>
      </c>
      <c r="AF52" s="7">
        <v>248137.96994680556</v>
      </c>
      <c r="AI52" s="7">
        <v>226.43934326657998</v>
      </c>
      <c r="AJ52" s="6">
        <v>1.9812940209474084</v>
      </c>
      <c r="AK52" s="8">
        <f t="shared" si="12"/>
        <v>56.18819895425701</v>
      </c>
      <c r="AL52" s="8">
        <f t="shared" si="13"/>
        <v>56.990487456271715</v>
      </c>
      <c r="AM52" s="8">
        <f t="shared" si="20"/>
        <v>1.1132534263587284</v>
      </c>
      <c r="AN52" s="8">
        <f t="shared" si="20"/>
        <v>1.1291491204798942</v>
      </c>
      <c r="AO52" s="8">
        <f t="shared" si="15"/>
        <v>0.01589569412116587</v>
      </c>
    </row>
    <row r="53" spans="1:41" ht="12.75">
      <c r="A53" s="4">
        <v>1843</v>
      </c>
      <c r="B53" s="7">
        <v>1641176.43</v>
      </c>
      <c r="C53" s="7">
        <v>762832.16</v>
      </c>
      <c r="E53" s="10">
        <f t="shared" si="21"/>
        <v>1614.3179748164368</v>
      </c>
      <c r="F53" s="8">
        <f t="shared" si="2"/>
        <v>2649.38061079407</v>
      </c>
      <c r="G53" s="5">
        <v>0.37427334620734165</v>
      </c>
      <c r="H53" s="8">
        <f t="shared" si="3"/>
        <v>991.5925465787473</v>
      </c>
      <c r="I53" s="6">
        <v>0.41980002667175864</v>
      </c>
      <c r="J53" s="8">
        <f t="shared" si="4"/>
        <v>4.162705775012752</v>
      </c>
      <c r="L53" s="7">
        <v>8155.43018011012</v>
      </c>
      <c r="M53" s="8">
        <f t="shared" si="5"/>
        <v>6221.224420022592</v>
      </c>
      <c r="N53" s="5">
        <v>0.37427334620734165</v>
      </c>
      <c r="O53" s="8">
        <f t="shared" si="6"/>
        <v>2328.438481188684</v>
      </c>
      <c r="P53" s="6">
        <v>0.41980002667175864</v>
      </c>
      <c r="Q53" s="8">
        <f t="shared" si="7"/>
        <v>9.774785365065588</v>
      </c>
      <c r="S53" s="8">
        <f t="shared" si="8"/>
        <v>5.612079590052836</v>
      </c>
      <c r="U53" s="9">
        <v>0.7</v>
      </c>
      <c r="V53" s="9">
        <f t="shared" si="18"/>
        <v>0.13999999999999999</v>
      </c>
      <c r="W53" s="4">
        <v>1.5</v>
      </c>
      <c r="X53" s="9">
        <f t="shared" si="19"/>
        <v>0.19090909090909092</v>
      </c>
      <c r="Y53" s="8">
        <v>1.3736061154895336</v>
      </c>
      <c r="Z53" s="8">
        <f t="shared" si="9"/>
        <v>0.9554328969385829</v>
      </c>
      <c r="AA53" s="8">
        <f t="shared" si="10"/>
        <v>1.7359043584590224</v>
      </c>
      <c r="AB53" s="8">
        <f t="shared" si="11"/>
        <v>-0.7804714615204394</v>
      </c>
      <c r="AC53" s="7"/>
      <c r="AE53" s="7">
        <v>302524.94045912795</v>
      </c>
      <c r="AF53" s="7">
        <v>203616.20453687015</v>
      </c>
      <c r="AI53" s="7">
        <v>228.79760355643793</v>
      </c>
      <c r="AJ53" s="6">
        <v>1.807252122822866</v>
      </c>
      <c r="AK53" s="8">
        <f t="shared" si="12"/>
        <v>46.58689964329339</v>
      </c>
      <c r="AL53" s="8">
        <f t="shared" si="13"/>
        <v>69.21698139310254</v>
      </c>
      <c r="AM53" s="8">
        <f t="shared" si="20"/>
        <v>0.841942732760778</v>
      </c>
      <c r="AN53" s="8">
        <f t="shared" si="20"/>
        <v>1.2509253655807537</v>
      </c>
      <c r="AO53" s="8">
        <f t="shared" si="15"/>
        <v>0.4089826328199757</v>
      </c>
    </row>
    <row r="54" spans="1:41" ht="12.75">
      <c r="A54" s="4">
        <v>1844</v>
      </c>
      <c r="B54" s="7">
        <v>1365721.21</v>
      </c>
      <c r="C54" s="7">
        <v>773373.91</v>
      </c>
      <c r="E54" s="10">
        <f t="shared" si="21"/>
        <v>1564.3485715168001</v>
      </c>
      <c r="F54" s="8">
        <f t="shared" si="2"/>
        <v>2136.4640239536957</v>
      </c>
      <c r="G54" s="5">
        <v>0.3691733402514306</v>
      </c>
      <c r="H54" s="8">
        <f t="shared" si="3"/>
        <v>788.7255600499983</v>
      </c>
      <c r="I54" s="6">
        <v>0.4042669725546734</v>
      </c>
      <c r="J54" s="8">
        <f t="shared" si="4"/>
        <v>3.188556943379021</v>
      </c>
      <c r="L54" s="7">
        <v>7875.172769923103</v>
      </c>
      <c r="M54" s="8">
        <f t="shared" si="5"/>
        <v>6090.453157000961</v>
      </c>
      <c r="N54" s="5">
        <v>0.3691733402514306</v>
      </c>
      <c r="O54" s="8">
        <f t="shared" si="6"/>
        <v>2248.4329356149156</v>
      </c>
      <c r="P54" s="6">
        <v>0.4042669725546734</v>
      </c>
      <c r="Q54" s="8">
        <f t="shared" si="7"/>
        <v>9.089671758732589</v>
      </c>
      <c r="S54" s="8">
        <f t="shared" si="8"/>
        <v>5.9011148153535675</v>
      </c>
      <c r="U54" s="9">
        <v>0.7</v>
      </c>
      <c r="V54" s="9">
        <f t="shared" si="18"/>
        <v>0.13999999999999999</v>
      </c>
      <c r="W54" s="4">
        <v>1.5</v>
      </c>
      <c r="X54" s="9">
        <f t="shared" si="19"/>
        <v>0.19090909090909092</v>
      </c>
      <c r="Y54" s="8">
        <v>1.5745626315705372</v>
      </c>
      <c r="Z54" s="8">
        <f t="shared" si="9"/>
        <v>0.7757366140470066</v>
      </c>
      <c r="AA54" s="8">
        <f t="shared" si="10"/>
        <v>1.6376090975296687</v>
      </c>
      <c r="AB54" s="8">
        <f t="shared" si="11"/>
        <v>-0.8618724834826621</v>
      </c>
      <c r="AC54" s="7"/>
      <c r="AE54" s="7">
        <v>245650.72555279842</v>
      </c>
      <c r="AF54" s="7">
        <v>208041.62481017614</v>
      </c>
      <c r="AI54" s="7">
        <v>223.46678495009573</v>
      </c>
      <c r="AJ54" s="6">
        <v>1.8817335445459389</v>
      </c>
      <c r="AK54" s="8">
        <f t="shared" si="12"/>
        <v>46.49039303212413</v>
      </c>
      <c r="AL54" s="8">
        <f t="shared" si="13"/>
        <v>54.89477785994219</v>
      </c>
      <c r="AM54" s="8">
        <f t="shared" si="20"/>
        <v>0.8748253206767276</v>
      </c>
      <c r="AN54" s="8">
        <f t="shared" si="20"/>
        <v>1.0329734491945095</v>
      </c>
      <c r="AO54" s="8">
        <f t="shared" si="15"/>
        <v>0.15814812851778193</v>
      </c>
    </row>
    <row r="55" spans="1:41" ht="12.75">
      <c r="A55" s="4">
        <v>1845</v>
      </c>
      <c r="B55" s="7">
        <v>1466817.3</v>
      </c>
      <c r="C55" s="7">
        <v>765093.33</v>
      </c>
      <c r="E55" s="10">
        <f t="shared" si="21"/>
        <v>1515.9259150818295</v>
      </c>
      <c r="F55" s="8">
        <f t="shared" si="2"/>
        <v>2223.586357760358</v>
      </c>
      <c r="G55" s="5">
        <v>0.3641428291206624</v>
      </c>
      <c r="H55" s="8">
        <f t="shared" si="3"/>
        <v>809.7030271089662</v>
      </c>
      <c r="I55" s="6">
        <v>0.41096451759747</v>
      </c>
      <c r="J55" s="8">
        <f t="shared" si="4"/>
        <v>3.3275921393304744</v>
      </c>
      <c r="L55" s="7">
        <v>7761.765893583625</v>
      </c>
      <c r="M55" s="8">
        <f t="shared" si="5"/>
        <v>5938.475314202321</v>
      </c>
      <c r="N55" s="5">
        <v>0.3641428291206624</v>
      </c>
      <c r="O55" s="8">
        <f t="shared" si="6"/>
        <v>2162.4532015768477</v>
      </c>
      <c r="P55" s="6">
        <v>0.41096451759747</v>
      </c>
      <c r="Q55" s="8">
        <f t="shared" si="7"/>
        <v>8.886915368131337</v>
      </c>
      <c r="S55" s="8">
        <f t="shared" si="8"/>
        <v>5.559323228800863</v>
      </c>
      <c r="U55" s="9">
        <v>0.7</v>
      </c>
      <c r="V55" s="9">
        <f t="shared" si="18"/>
        <v>0.13999999999999999</v>
      </c>
      <c r="W55" s="4">
        <v>1.5</v>
      </c>
      <c r="X55" s="9">
        <f t="shared" si="19"/>
        <v>0.19090909090909092</v>
      </c>
      <c r="Y55" s="8">
        <v>0.6797921072497195</v>
      </c>
      <c r="Z55" s="8">
        <f t="shared" si="9"/>
        <v>0.8808456173804273</v>
      </c>
      <c r="AA55" s="8">
        <f t="shared" si="10"/>
        <v>1.4867557583884554</v>
      </c>
      <c r="AB55" s="8">
        <f t="shared" si="11"/>
        <v>-0.6059101410080281</v>
      </c>
      <c r="AC55" s="7"/>
      <c r="AE55" s="7">
        <v>281431.3489645439</v>
      </c>
      <c r="AF55" s="7">
        <v>343808.5594435258</v>
      </c>
      <c r="AI55" s="7">
        <v>215.71000486494128</v>
      </c>
      <c r="AJ55" s="6">
        <v>1.734506466401262</v>
      </c>
      <c r="AK55" s="8">
        <f t="shared" si="12"/>
        <v>74.16294603017141</v>
      </c>
      <c r="AL55" s="8">
        <f t="shared" si="13"/>
        <v>60.707557654288756</v>
      </c>
      <c r="AM55" s="8">
        <f t="shared" si="20"/>
        <v>1.2863610945670012</v>
      </c>
      <c r="AN55" s="8">
        <f t="shared" si="20"/>
        <v>1.0529765131079127</v>
      </c>
      <c r="AO55" s="8">
        <f t="shared" si="15"/>
        <v>-0.23338458145908847</v>
      </c>
    </row>
    <row r="56" spans="1:41" ht="12.75">
      <c r="A56" s="4">
        <v>1846</v>
      </c>
      <c r="B56" s="7">
        <v>1892879.46</v>
      </c>
      <c r="C56" s="7">
        <v>998477.77</v>
      </c>
      <c r="E56" s="10">
        <f t="shared" si="21"/>
        <v>1469.0021276961947</v>
      </c>
      <c r="F56" s="8">
        <f t="shared" si="2"/>
        <v>2780.6439542124244</v>
      </c>
      <c r="G56" s="5">
        <v>0.3591808658493349</v>
      </c>
      <c r="H56" s="8">
        <f t="shared" si="3"/>
        <v>998.754103092737</v>
      </c>
      <c r="I56" s="6">
        <v>0.4366346028763959</v>
      </c>
      <c r="J56" s="8">
        <f t="shared" si="4"/>
        <v>4.360906011750682</v>
      </c>
      <c r="L56" s="7">
        <v>7453.7509640540175</v>
      </c>
      <c r="M56" s="8">
        <f t="shared" si="5"/>
        <v>7442.404640724006</v>
      </c>
      <c r="N56" s="5">
        <v>0.3591808658493349</v>
      </c>
      <c r="O56" s="8">
        <f t="shared" si="6"/>
        <v>2673.1693428563567</v>
      </c>
      <c r="P56" s="6">
        <v>0.4366346028763959</v>
      </c>
      <c r="Q56" s="8">
        <f t="shared" si="7"/>
        <v>11.671982344394415</v>
      </c>
      <c r="S56" s="8">
        <f t="shared" si="8"/>
        <v>7.311076332643733</v>
      </c>
      <c r="U56" s="9">
        <v>0.7</v>
      </c>
      <c r="V56" s="9">
        <f t="shared" si="18"/>
        <v>0.13999999999999999</v>
      </c>
      <c r="W56" s="4">
        <v>1.5</v>
      </c>
      <c r="X56" s="9">
        <f t="shared" si="19"/>
        <v>0.19090909090909092</v>
      </c>
      <c r="Y56" s="8">
        <v>0.4026801520460788</v>
      </c>
      <c r="Z56" s="8">
        <f t="shared" si="9"/>
        <v>1.062483283951584</v>
      </c>
      <c r="AA56" s="8">
        <f t="shared" si="10"/>
        <v>1.9102211060477943</v>
      </c>
      <c r="AB56" s="8">
        <f t="shared" si="11"/>
        <v>-0.8477378220962102</v>
      </c>
      <c r="AC56" s="7"/>
      <c r="AE56" s="7">
        <v>419968.6585737268</v>
      </c>
      <c r="AF56" s="7">
        <v>322240.6266792943</v>
      </c>
      <c r="AI56" s="7">
        <v>214.51917242279183</v>
      </c>
      <c r="AJ56" s="6">
        <v>1.7424251493975955</v>
      </c>
      <c r="AK56" s="8">
        <f t="shared" si="12"/>
        <v>69.12679255624401</v>
      </c>
      <c r="AL56" s="8">
        <f t="shared" si="13"/>
        <v>90.0913290807459</v>
      </c>
      <c r="AM56" s="8">
        <f t="shared" si="20"/>
        <v>1.2044826184719006</v>
      </c>
      <c r="AN56" s="8">
        <f t="shared" si="20"/>
        <v>1.5697739753294662</v>
      </c>
      <c r="AO56" s="8">
        <f t="shared" si="15"/>
        <v>0.36529135685756553</v>
      </c>
    </row>
    <row r="57" spans="1:41" ht="12.75">
      <c r="A57" s="4">
        <v>1847</v>
      </c>
      <c r="B57" s="7">
        <v>1879592.61</v>
      </c>
      <c r="C57" s="7">
        <v>1054466.49</v>
      </c>
      <c r="E57" s="10">
        <f t="shared" si="21"/>
        <v>1423.5308135486691</v>
      </c>
      <c r="F57" s="8">
        <f aca="true" t="shared" si="22" ref="F57:F88">(B57*E57)/1000000</f>
        <v>2675.6579972533664</v>
      </c>
      <c r="G57" s="5">
        <v>0.35428651637549846</v>
      </c>
      <c r="H57" s="8">
        <f aca="true" t="shared" si="23" ref="H57:H88">F57*G57</f>
        <v>947.9495508591382</v>
      </c>
      <c r="I57" s="6">
        <v>0.4852277984001218</v>
      </c>
      <c r="J57" s="8">
        <f aca="true" t="shared" si="24" ref="J57:J88">(I57/100)*H57</f>
        <v>4.599714735577639</v>
      </c>
      <c r="L57" s="7">
        <v>7483.057204294038</v>
      </c>
      <c r="M57" s="8">
        <f aca="true" t="shared" si="25" ref="M57:M88">(C57*L57)/1000000</f>
        <v>7890.633064681147</v>
      </c>
      <c r="N57" s="5">
        <v>0.35428651637549846</v>
      </c>
      <c r="O57" s="8">
        <f aca="true" t="shared" si="26" ref="O57:O88">M57*N57</f>
        <v>2795.5449004832067</v>
      </c>
      <c r="P57" s="6">
        <v>0.4852277984001218</v>
      </c>
      <c r="Q57" s="8">
        <f aca="true" t="shared" si="27" ref="Q57:Q88">(P57/100)*O57</f>
        <v>13.56476097390154</v>
      </c>
      <c r="S57" s="8">
        <f aca="true" t="shared" si="28" ref="S57:S88">Q57-J57</f>
        <v>8.9650462383239</v>
      </c>
      <c r="U57" s="9">
        <v>0.7</v>
      </c>
      <c r="V57" s="9">
        <f t="shared" si="18"/>
        <v>0.13999999999999999</v>
      </c>
      <c r="W57" s="4">
        <v>1.5</v>
      </c>
      <c r="X57" s="9">
        <f t="shared" si="19"/>
        <v>0.19090909090909092</v>
      </c>
      <c r="Y57" s="8">
        <v>2.0159307221762037</v>
      </c>
      <c r="Z57" s="8">
        <f aca="true" t="shared" si="29" ref="Z57:Z88">(J57+AM57)*X57</f>
        <v>1.1441178998734023</v>
      </c>
      <c r="AA57" s="8">
        <f aca="true" t="shared" si="30" ref="AA57:AA88">(Q57+Y57+AN57)*V57</f>
        <v>2.4045438088558293</v>
      </c>
      <c r="AB57" s="8">
        <f aca="true" t="shared" si="31" ref="AB57:AB88">Z57-AA57</f>
        <v>-1.260425908982427</v>
      </c>
      <c r="AC57" s="7"/>
      <c r="AE57" s="7">
        <v>388858.32608705387</v>
      </c>
      <c r="AF57" s="7">
        <v>339760.9370393903</v>
      </c>
      <c r="AI57" s="7">
        <v>222.45396997028598</v>
      </c>
      <c r="AJ57" s="6">
        <v>1.8434271403113935</v>
      </c>
      <c r="AK57" s="8">
        <f t="shared" si="12"/>
        <v>75.58116928523675</v>
      </c>
      <c r="AL57" s="8">
        <f t="shared" si="13"/>
        <v>86.50307839406516</v>
      </c>
      <c r="AM57" s="8">
        <f t="shared" si="20"/>
        <v>1.3932837875687534</v>
      </c>
      <c r="AN57" s="8">
        <f t="shared" si="20"/>
        <v>1.5946212243210383</v>
      </c>
      <c r="AO57" s="8">
        <f aca="true" t="shared" si="32" ref="AO57:AO88">AN57-AM57</f>
        <v>0.20133743675228488</v>
      </c>
    </row>
    <row r="58" spans="1:41" ht="12.75">
      <c r="A58" s="4">
        <v>1848</v>
      </c>
      <c r="B58" s="7">
        <v>1367014.52</v>
      </c>
      <c r="C58" s="7">
        <v>919540.58</v>
      </c>
      <c r="E58" s="10">
        <f t="shared" si="21"/>
        <v>1379.4670129583535</v>
      </c>
      <c r="F58" s="8">
        <f t="shared" si="22"/>
        <v>1885.7514365750974</v>
      </c>
      <c r="G58" s="5">
        <v>0.34945885936512444</v>
      </c>
      <c r="H58" s="8">
        <f t="shared" si="23"/>
        <v>658.9925460716784</v>
      </c>
      <c r="I58" s="6">
        <v>0.42097934205151544</v>
      </c>
      <c r="J58" s="8">
        <f t="shared" si="24"/>
        <v>2.7742224846210815</v>
      </c>
      <c r="L58" s="7">
        <v>7721.294026429342</v>
      </c>
      <c r="M58" s="8">
        <f t="shared" si="25"/>
        <v>7100.043187413372</v>
      </c>
      <c r="N58" s="5">
        <v>0.34945885936512444</v>
      </c>
      <c r="O58" s="8">
        <f t="shared" si="26"/>
        <v>2481.172993716599</v>
      </c>
      <c r="P58" s="6">
        <v>0.42097934205151544</v>
      </c>
      <c r="Q58" s="8">
        <f t="shared" si="27"/>
        <v>10.44522574410803</v>
      </c>
      <c r="S58" s="8">
        <f t="shared" si="28"/>
        <v>7.671003259486948</v>
      </c>
      <c r="U58" s="9">
        <v>0.7</v>
      </c>
      <c r="V58" s="9">
        <f t="shared" si="18"/>
        <v>0.13999999999999999</v>
      </c>
      <c r="W58" s="4">
        <v>1.5</v>
      </c>
      <c r="X58" s="9">
        <f t="shared" si="19"/>
        <v>0.19090909090909092</v>
      </c>
      <c r="Y58" s="8">
        <v>2.6264043748296433</v>
      </c>
      <c r="Z58" s="8">
        <f t="shared" si="29"/>
        <v>0.7627421465065739</v>
      </c>
      <c r="AA58" s="8">
        <f t="shared" si="30"/>
        <v>1.9642211702239494</v>
      </c>
      <c r="AB58" s="8">
        <f t="shared" si="31"/>
        <v>-1.2014790237173756</v>
      </c>
      <c r="AC58" s="7"/>
      <c r="AE58" s="7">
        <v>233909.3289075467</v>
      </c>
      <c r="AF58" s="7">
        <v>297985.26804905216</v>
      </c>
      <c r="AI58" s="7">
        <v>227.94893258167878</v>
      </c>
      <c r="AJ58" s="6">
        <v>1.797697317135866</v>
      </c>
      <c r="AK58" s="8">
        <f t="shared" si="12"/>
        <v>67.92542377684687</v>
      </c>
      <c r="AL58" s="8">
        <f t="shared" si="13"/>
        <v>53.319381845372085</v>
      </c>
      <c r="AM58" s="8">
        <f t="shared" si="20"/>
        <v>1.2210935208895437</v>
      </c>
      <c r="AN58" s="8">
        <f t="shared" si="20"/>
        <v>0.958521096947682</v>
      </c>
      <c r="AO58" s="8">
        <f t="shared" si="32"/>
        <v>-0.26257242394186175</v>
      </c>
    </row>
    <row r="59" spans="1:41" ht="12.75">
      <c r="A59" s="4">
        <v>1849</v>
      </c>
      <c r="B59" s="7">
        <v>1577260.88</v>
      </c>
      <c r="C59" s="7">
        <v>1089425.48</v>
      </c>
      <c r="E59" s="10">
        <f t="shared" si="21"/>
        <v>1336.7671579208727</v>
      </c>
      <c r="F59" s="8">
        <f t="shared" si="22"/>
        <v>2108.4305438573742</v>
      </c>
      <c r="G59" s="5">
        <v>0.34469698603866883</v>
      </c>
      <c r="H59" s="8">
        <f t="shared" si="23"/>
        <v>726.7696537395083</v>
      </c>
      <c r="I59" s="6">
        <v>0.3982046521674483</v>
      </c>
      <c r="J59" s="8">
        <f t="shared" si="24"/>
        <v>2.8940305717319776</v>
      </c>
      <c r="L59" s="7">
        <v>7549.7333134796945</v>
      </c>
      <c r="M59" s="8">
        <f t="shared" si="25"/>
        <v>8224.871838909607</v>
      </c>
      <c r="N59" s="5">
        <v>0.34469698603866883</v>
      </c>
      <c r="O59" s="8">
        <f t="shared" si="26"/>
        <v>2835.088533426465</v>
      </c>
      <c r="P59" s="6">
        <v>0.3982046521674483</v>
      </c>
      <c r="Q59" s="8">
        <f t="shared" si="27"/>
        <v>11.289454433170068</v>
      </c>
      <c r="S59" s="8">
        <f t="shared" si="28"/>
        <v>8.39542386143809</v>
      </c>
      <c r="U59" s="9">
        <v>0.7</v>
      </c>
      <c r="V59" s="9">
        <f t="shared" si="18"/>
        <v>0.13999999999999999</v>
      </c>
      <c r="W59" s="4">
        <v>1.5</v>
      </c>
      <c r="X59" s="9">
        <f t="shared" si="19"/>
        <v>0.19090909090909092</v>
      </c>
      <c r="Y59" s="8">
        <v>3.5503854286087067</v>
      </c>
      <c r="Z59" s="8">
        <f t="shared" si="29"/>
        <v>0.8588996973892669</v>
      </c>
      <c r="AA59" s="8">
        <f t="shared" si="30"/>
        <v>2.2412410474131845</v>
      </c>
      <c r="AB59" s="8">
        <f t="shared" si="31"/>
        <v>-1.3823413500239177</v>
      </c>
      <c r="AC59" s="7"/>
      <c r="AE59" s="7">
        <v>295214.08417933085</v>
      </c>
      <c r="AF59" s="7">
        <v>405302.88759901834</v>
      </c>
      <c r="AI59" s="7">
        <v>216.6579898257626</v>
      </c>
      <c r="AJ59" s="6">
        <v>1.8277295276355123</v>
      </c>
      <c r="AK59" s="8">
        <f t="shared" si="12"/>
        <v>87.81210889778032</v>
      </c>
      <c r="AL59" s="8">
        <f t="shared" si="13"/>
        <v>63.960490046547285</v>
      </c>
      <c r="AM59" s="8">
        <f t="shared" si="20"/>
        <v>1.6049678431641818</v>
      </c>
      <c r="AN59" s="8">
        <f t="shared" si="20"/>
        <v>1.1690247626011174</v>
      </c>
      <c r="AO59" s="8">
        <f t="shared" si="32"/>
        <v>-0.4359430805630644</v>
      </c>
    </row>
    <row r="60" spans="1:41" ht="12.75">
      <c r="A60" s="4">
        <v>1850</v>
      </c>
      <c r="B60" s="7">
        <v>1669575.48</v>
      </c>
      <c r="C60" s="7">
        <v>1153578.75</v>
      </c>
      <c r="E60" s="7">
        <v>1295.3890290123331</v>
      </c>
      <c r="F60" s="8">
        <f t="shared" si="22"/>
        <v>2162.7497599000003</v>
      </c>
      <c r="G60" s="5">
        <v>0.34</v>
      </c>
      <c r="H60" s="8">
        <f t="shared" si="23"/>
        <v>735.3349183660001</v>
      </c>
      <c r="I60" s="6">
        <v>0.4</v>
      </c>
      <c r="J60" s="8">
        <f t="shared" si="24"/>
        <v>2.9413396734640007</v>
      </c>
      <c r="L60" s="7">
        <v>7438.237283385377</v>
      </c>
      <c r="M60" s="8">
        <f t="shared" si="25"/>
        <v>8580.5924675711</v>
      </c>
      <c r="N60" s="5">
        <v>0.34</v>
      </c>
      <c r="O60" s="8">
        <f t="shared" si="26"/>
        <v>2917.401438974174</v>
      </c>
      <c r="P60" s="6">
        <v>0.4</v>
      </c>
      <c r="Q60" s="8">
        <f t="shared" si="27"/>
        <v>11.669605755896697</v>
      </c>
      <c r="S60" s="8">
        <f t="shared" si="28"/>
        <v>8.728266082432697</v>
      </c>
      <c r="U60" s="9">
        <v>0.7</v>
      </c>
      <c r="V60" s="9">
        <f t="shared" si="18"/>
        <v>0.13999999999999999</v>
      </c>
      <c r="W60" s="4">
        <v>1.5</v>
      </c>
      <c r="X60" s="9">
        <f t="shared" si="19"/>
        <v>0.19090909090909092</v>
      </c>
      <c r="Y60" s="8">
        <v>3.4280482801652647</v>
      </c>
      <c r="Z60" s="8">
        <f t="shared" si="29"/>
        <v>0.8246878457358549</v>
      </c>
      <c r="AA60" s="8">
        <f t="shared" si="30"/>
        <v>2.2268383806286742</v>
      </c>
      <c r="AB60" s="8">
        <f t="shared" si="31"/>
        <v>-1.4021505348928194</v>
      </c>
      <c r="AC60" s="7"/>
      <c r="AD60" s="4">
        <v>540247</v>
      </c>
      <c r="AE60" s="7">
        <v>281905</v>
      </c>
      <c r="AF60" s="4">
        <v>480733</v>
      </c>
      <c r="AG60" s="9">
        <f aca="true" t="shared" si="33" ref="AG60:AG73">AD60/(AD60+AF60)</f>
        <v>0.5291455268467551</v>
      </c>
      <c r="AH60" s="9">
        <v>0.75</v>
      </c>
      <c r="AI60" s="7">
        <v>236</v>
      </c>
      <c r="AJ60" s="6">
        <v>1.62</v>
      </c>
      <c r="AK60" s="8">
        <f aca="true" t="shared" si="34" ref="AK60:AK91">(AF60*AH60*AI60)/1000000</f>
        <v>85.089741</v>
      </c>
      <c r="AL60" s="8">
        <f aca="true" t="shared" si="35" ref="AL60:AL91">(AE60*AH60*AI60)/1000000</f>
        <v>49.897185</v>
      </c>
      <c r="AM60" s="8">
        <f t="shared" si="20"/>
        <v>1.3784538042000003</v>
      </c>
      <c r="AN60" s="8">
        <f t="shared" si="20"/>
        <v>0.8083343970000001</v>
      </c>
      <c r="AO60" s="8">
        <f t="shared" si="32"/>
        <v>-0.5701194072000002</v>
      </c>
    </row>
    <row r="61" spans="1:41" ht="12.75">
      <c r="A61" s="4">
        <v>1851</v>
      </c>
      <c r="B61" s="4">
        <v>1780070</v>
      </c>
      <c r="C61" s="4">
        <v>939560</v>
      </c>
      <c r="E61" s="10">
        <f aca="true" t="shared" si="36" ref="E61:E69">(1+RATE(10,,-$E$60,$E$70))*E60</f>
        <v>1349.1989602848016</v>
      </c>
      <c r="F61" s="8">
        <f t="shared" si="22"/>
        <v>2401.6685932341666</v>
      </c>
      <c r="G61" s="5">
        <v>0.3402464833644556</v>
      </c>
      <c r="H61" s="8">
        <f t="shared" si="23"/>
        <v>817.1592930547844</v>
      </c>
      <c r="I61" s="6">
        <v>0.3037323752305151</v>
      </c>
      <c r="J61" s="8">
        <f t="shared" si="24"/>
        <v>2.481977330212182</v>
      </c>
      <c r="L61" s="7">
        <v>7452.45658301857</v>
      </c>
      <c r="M61" s="8">
        <f t="shared" si="25"/>
        <v>7002.0301071409285</v>
      </c>
      <c r="N61" s="5">
        <v>0.3402464833644556</v>
      </c>
      <c r="O61" s="8">
        <f t="shared" si="26"/>
        <v>2382.416120366743</v>
      </c>
      <c r="P61" s="6">
        <v>0.3037323752305151</v>
      </c>
      <c r="Q61" s="8">
        <f t="shared" si="27"/>
        <v>7.236169070264597</v>
      </c>
      <c r="S61" s="8">
        <f t="shared" si="28"/>
        <v>4.7541917400524145</v>
      </c>
      <c r="U61" s="9">
        <v>0.6940419776023032</v>
      </c>
      <c r="V61" s="9">
        <f t="shared" si="18"/>
        <v>0.13880839552046065</v>
      </c>
      <c r="W61" s="4">
        <v>1.5</v>
      </c>
      <c r="X61" s="9">
        <f t="shared" si="19"/>
        <v>0.1892841757097191</v>
      </c>
      <c r="Y61" s="8">
        <v>2.506235773040185</v>
      </c>
      <c r="Z61" s="8">
        <f t="shared" si="29"/>
        <v>0.7251857237517113</v>
      </c>
      <c r="AA61" s="8">
        <f t="shared" si="30"/>
        <v>1.5009294958691188</v>
      </c>
      <c r="AB61" s="8">
        <f t="shared" si="31"/>
        <v>-0.7757437721174075</v>
      </c>
      <c r="AD61" s="4">
        <v>579664</v>
      </c>
      <c r="AE61" s="7">
        <v>342903</v>
      </c>
      <c r="AF61" s="4">
        <v>432162</v>
      </c>
      <c r="AG61" s="9">
        <f t="shared" si="33"/>
        <v>0.5728890145143533</v>
      </c>
      <c r="AH61" s="9">
        <v>0.753</v>
      </c>
      <c r="AI61" s="7">
        <v>236.763116384</v>
      </c>
      <c r="AJ61" s="6">
        <v>1.7511701740756571</v>
      </c>
      <c r="AK61" s="8">
        <f t="shared" si="34"/>
        <v>77.04697649276487</v>
      </c>
      <c r="AL61" s="8">
        <f t="shared" si="35"/>
        <v>61.13364752175933</v>
      </c>
      <c r="AM61" s="8">
        <f t="shared" si="20"/>
        <v>1.3492236723683813</v>
      </c>
      <c r="AN61" s="8">
        <f t="shared" si="20"/>
        <v>1.0705542017255916</v>
      </c>
      <c r="AO61" s="8">
        <f t="shared" si="32"/>
        <v>-0.2786694706427897</v>
      </c>
    </row>
    <row r="62" spans="1:41" ht="12.75">
      <c r="A62" s="4">
        <v>1852</v>
      </c>
      <c r="B62" s="4">
        <v>1949870</v>
      </c>
      <c r="C62" s="4">
        <v>1061250</v>
      </c>
      <c r="E62" s="10">
        <f t="shared" si="36"/>
        <v>1405.2441341281874</v>
      </c>
      <c r="F62" s="8">
        <f t="shared" si="22"/>
        <v>2740.0433798125287</v>
      </c>
      <c r="G62" s="5">
        <v>0.34049314541729053</v>
      </c>
      <c r="H62" s="8">
        <f t="shared" si="23"/>
        <v>932.9659889721916</v>
      </c>
      <c r="I62" s="6">
        <v>0.3595642077702963</v>
      </c>
      <c r="J62" s="8">
        <f t="shared" si="24"/>
        <v>3.3546117670141706</v>
      </c>
      <c r="L62" s="7">
        <v>7301.972680926908</v>
      </c>
      <c r="M62" s="8">
        <f t="shared" si="25"/>
        <v>7749.218507633681</v>
      </c>
      <c r="N62" s="5">
        <v>0.34049314541729053</v>
      </c>
      <c r="O62" s="8">
        <f t="shared" si="26"/>
        <v>2638.555784190074</v>
      </c>
      <c r="P62" s="6">
        <v>0.3595642077702963</v>
      </c>
      <c r="Q62" s="8">
        <f t="shared" si="27"/>
        <v>9.487302202000368</v>
      </c>
      <c r="S62" s="8">
        <f t="shared" si="28"/>
        <v>6.1326904349861975</v>
      </c>
      <c r="U62" s="9">
        <v>0.6881346666773086</v>
      </c>
      <c r="V62" s="9">
        <f t="shared" si="18"/>
        <v>0.13762693333546172</v>
      </c>
      <c r="W62" s="4">
        <v>1.5</v>
      </c>
      <c r="X62" s="9">
        <f t="shared" si="19"/>
        <v>0.18767309091199327</v>
      </c>
      <c r="Y62" s="8">
        <v>3.21542422450068</v>
      </c>
      <c r="Z62" s="8">
        <f t="shared" si="29"/>
        <v>0.907665021674247</v>
      </c>
      <c r="AA62" s="8">
        <f t="shared" si="30"/>
        <v>1.8871130026009315</v>
      </c>
      <c r="AB62" s="8">
        <f t="shared" si="31"/>
        <v>-0.9794479809266845</v>
      </c>
      <c r="AD62" s="4">
        <v>624925</v>
      </c>
      <c r="AE62" s="7">
        <v>328369</v>
      </c>
      <c r="AF62" s="4">
        <v>482203</v>
      </c>
      <c r="AG62" s="9">
        <f t="shared" si="33"/>
        <v>0.5644559617316155</v>
      </c>
      <c r="AH62" s="9">
        <v>0.7559999999999999</v>
      </c>
      <c r="AI62" s="7">
        <v>237.52870033840478</v>
      </c>
      <c r="AJ62" s="6">
        <v>1.7112869987072763</v>
      </c>
      <c r="AK62" s="8">
        <f t="shared" si="34"/>
        <v>86.59001122829551</v>
      </c>
      <c r="AL62" s="8">
        <f t="shared" si="35"/>
        <v>58.96577872187475</v>
      </c>
      <c r="AM62" s="8">
        <f t="shared" si="20"/>
        <v>1.4818036043289917</v>
      </c>
      <c r="AN62" s="8">
        <f t="shared" si="20"/>
        <v>1.0090737049539442</v>
      </c>
      <c r="AO62" s="8">
        <f t="shared" si="32"/>
        <v>-0.4727298993750475</v>
      </c>
    </row>
    <row r="63" spans="1:41" ht="12.75">
      <c r="A63" s="4">
        <v>1853</v>
      </c>
      <c r="B63" s="4">
        <v>1658380</v>
      </c>
      <c r="C63" s="4">
        <v>925410</v>
      </c>
      <c r="E63" s="10">
        <f t="shared" si="36"/>
        <v>1463.6174016060897</v>
      </c>
      <c r="F63" s="8">
        <f t="shared" si="22"/>
        <v>2427.233826475507</v>
      </c>
      <c r="G63" s="5">
        <v>0.340739986288045</v>
      </c>
      <c r="H63" s="8">
        <f t="shared" si="23"/>
        <v>827.0556207511434</v>
      </c>
      <c r="I63" s="6">
        <v>0.27801410646187497</v>
      </c>
      <c r="J63" s="8">
        <f t="shared" si="24"/>
        <v>2.2993312939740043</v>
      </c>
      <c r="L63" s="7">
        <v>6483.9553199877355</v>
      </c>
      <c r="M63" s="8">
        <f t="shared" si="25"/>
        <v>6000.31709266985</v>
      </c>
      <c r="N63" s="5">
        <v>0.340739986288045</v>
      </c>
      <c r="O63" s="8">
        <f t="shared" si="26"/>
        <v>2044.547963880247</v>
      </c>
      <c r="P63" s="6">
        <v>0.27801410646187497</v>
      </c>
      <c r="Q63" s="8">
        <f t="shared" si="27"/>
        <v>5.684131752966127</v>
      </c>
      <c r="S63" s="8">
        <f t="shared" si="28"/>
        <v>3.3848004589921223</v>
      </c>
      <c r="U63" s="9">
        <v>0.6822776355963158</v>
      </c>
      <c r="V63" s="9">
        <f t="shared" si="18"/>
        <v>0.13645552711926318</v>
      </c>
      <c r="W63" s="4">
        <v>1.5</v>
      </c>
      <c r="X63" s="9">
        <f t="shared" si="19"/>
        <v>0.18607571879899526</v>
      </c>
      <c r="Y63" s="8">
        <v>2.2865928327960847</v>
      </c>
      <c r="Z63" s="8">
        <f t="shared" si="29"/>
        <v>0.6865057969437303</v>
      </c>
      <c r="AA63" s="8">
        <f t="shared" si="30"/>
        <v>1.2239756830820423</v>
      </c>
      <c r="AB63" s="8">
        <f t="shared" si="31"/>
        <v>-0.537469886138312</v>
      </c>
      <c r="AD63" s="4">
        <v>611578</v>
      </c>
      <c r="AE63" s="7">
        <v>376009</v>
      </c>
      <c r="AF63" s="4">
        <v>523170</v>
      </c>
      <c r="AG63" s="9">
        <f t="shared" si="33"/>
        <v>0.5389549045250576</v>
      </c>
      <c r="AH63" s="9">
        <v>0.759</v>
      </c>
      <c r="AI63" s="7">
        <v>238.29675984221183</v>
      </c>
      <c r="AJ63" s="6">
        <v>1.4690285288652811</v>
      </c>
      <c r="AK63" s="8">
        <f t="shared" si="34"/>
        <v>94.62431432760734</v>
      </c>
      <c r="AL63" s="8">
        <f t="shared" si="35"/>
        <v>68.00771031597627</v>
      </c>
      <c r="AM63" s="8">
        <f t="shared" si="20"/>
        <v>1.3900581727157095</v>
      </c>
      <c r="AN63" s="8">
        <f t="shared" si="20"/>
        <v>0.9990526663697482</v>
      </c>
      <c r="AO63" s="8">
        <f t="shared" si="32"/>
        <v>-0.3910055063459613</v>
      </c>
    </row>
    <row r="64" spans="1:41" ht="12.75">
      <c r="A64" s="4">
        <v>1854</v>
      </c>
      <c r="B64" s="4">
        <v>1714980</v>
      </c>
      <c r="C64" s="4">
        <v>1047100</v>
      </c>
      <c r="E64" s="10">
        <f t="shared" si="36"/>
        <v>1524.4154707773723</v>
      </c>
      <c r="F64" s="8">
        <f t="shared" si="22"/>
        <v>2614.342044073778</v>
      </c>
      <c r="G64" s="5">
        <v>0.3409870061063534</v>
      </c>
      <c r="H64" s="8">
        <f t="shared" si="23"/>
        <v>891.4566665466818</v>
      </c>
      <c r="I64" s="6">
        <v>0.32653653576792074</v>
      </c>
      <c r="J64" s="8">
        <f t="shared" si="24"/>
        <v>2.9109317168137196</v>
      </c>
      <c r="L64" s="7">
        <v>6496.737457523839</v>
      </c>
      <c r="M64" s="8">
        <f t="shared" si="25"/>
        <v>6802.733791773211</v>
      </c>
      <c r="N64" s="5">
        <v>0.3409870061063534</v>
      </c>
      <c r="O64" s="8">
        <f t="shared" si="26"/>
        <v>2319.6438289952684</v>
      </c>
      <c r="P64" s="6">
        <v>0.32653653576792074</v>
      </c>
      <c r="Q64" s="8">
        <f t="shared" si="27"/>
        <v>7.574484601355501</v>
      </c>
      <c r="S64" s="8">
        <f t="shared" si="28"/>
        <v>4.663552884541781</v>
      </c>
      <c r="U64" s="9">
        <v>0.6764704564044153</v>
      </c>
      <c r="V64" s="9">
        <f t="shared" si="18"/>
        <v>0.13529409128088307</v>
      </c>
      <c r="W64" s="4">
        <v>1.5</v>
      </c>
      <c r="X64" s="9">
        <f t="shared" si="19"/>
        <v>0.18449194265574964</v>
      </c>
      <c r="Y64" s="8">
        <v>2.427587308313476</v>
      </c>
      <c r="Z64" s="8">
        <f t="shared" si="29"/>
        <v>0.8813802689171207</v>
      </c>
      <c r="AA64" s="8">
        <f t="shared" si="30"/>
        <v>1.5246163711624687</v>
      </c>
      <c r="AB64" s="8">
        <f t="shared" si="31"/>
        <v>-0.643236102245348</v>
      </c>
      <c r="AD64" s="4">
        <v>692936</v>
      </c>
      <c r="AE64" s="7">
        <v>386225</v>
      </c>
      <c r="AF64" s="4">
        <v>569019</v>
      </c>
      <c r="AG64" s="9">
        <f t="shared" si="33"/>
        <v>0.5490972340535122</v>
      </c>
      <c r="AH64" s="9">
        <v>0.763</v>
      </c>
      <c r="AI64" s="7">
        <v>239.06730290021903</v>
      </c>
      <c r="AJ64" s="6">
        <v>1.7981858440489873</v>
      </c>
      <c r="AK64" s="8">
        <f t="shared" si="34"/>
        <v>103.79381811091154</v>
      </c>
      <c r="AL64" s="8">
        <f t="shared" si="35"/>
        <v>70.4506657947921</v>
      </c>
      <c r="AM64" s="8">
        <f t="shared" si="20"/>
        <v>1.8664057442683655</v>
      </c>
      <c r="AN64" s="8">
        <f t="shared" si="20"/>
        <v>1.2668338993602135</v>
      </c>
      <c r="AO64" s="8">
        <f t="shared" si="32"/>
        <v>-0.599571844908152</v>
      </c>
    </row>
    <row r="65" spans="1:41" ht="12.75">
      <c r="A65" s="4">
        <v>1855</v>
      </c>
      <c r="B65" s="4">
        <v>2068730</v>
      </c>
      <c r="C65" s="4">
        <v>1106530</v>
      </c>
      <c r="E65" s="10">
        <f t="shared" si="36"/>
        <v>1587.7390669141719</v>
      </c>
      <c r="F65" s="8">
        <f t="shared" si="22"/>
        <v>3284.6034398973547</v>
      </c>
      <c r="G65" s="5">
        <v>0.34123420500194385</v>
      </c>
      <c r="H65" s="8">
        <f t="shared" si="23"/>
        <v>1120.8190435600238</v>
      </c>
      <c r="I65" s="6">
        <v>0.3060599332064867</v>
      </c>
      <c r="J65" s="8">
        <f t="shared" si="24"/>
        <v>3.4303780160853923</v>
      </c>
      <c r="L65" s="7">
        <v>6089.364789250123</v>
      </c>
      <c r="M65" s="8">
        <f t="shared" si="25"/>
        <v>6738.064820248938</v>
      </c>
      <c r="N65" s="5">
        <v>0.34123420500194385</v>
      </c>
      <c r="O65" s="8">
        <f t="shared" si="26"/>
        <v>2299.258192189212</v>
      </c>
      <c r="P65" s="6">
        <v>0.3060599332064867</v>
      </c>
      <c r="Q65" s="8">
        <f t="shared" si="27"/>
        <v>7.037108087258976</v>
      </c>
      <c r="S65" s="8">
        <f t="shared" si="28"/>
        <v>3.6067300711735837</v>
      </c>
      <c r="U65" s="9">
        <v>0.6707127047892186</v>
      </c>
      <c r="V65" s="9">
        <f t="shared" si="18"/>
        <v>0.13414254095784373</v>
      </c>
      <c r="W65" s="4">
        <v>1.5</v>
      </c>
      <c r="X65" s="9">
        <f t="shared" si="19"/>
        <v>0.182921646760696</v>
      </c>
      <c r="Y65" s="8">
        <v>4.350390534594883</v>
      </c>
      <c r="Z65" s="8">
        <f t="shared" si="29"/>
        <v>0.9673444852026936</v>
      </c>
      <c r="AA65" s="8">
        <f t="shared" si="30"/>
        <v>1.6878386973134203</v>
      </c>
      <c r="AB65" s="8">
        <f t="shared" si="31"/>
        <v>-0.7204942121107267</v>
      </c>
      <c r="AD65" s="4">
        <v>635164</v>
      </c>
      <c r="AE65" s="7">
        <v>361162</v>
      </c>
      <c r="AF65" s="4">
        <v>561549</v>
      </c>
      <c r="AG65" s="9">
        <f t="shared" si="33"/>
        <v>0.53075716566963</v>
      </c>
      <c r="AH65" s="9">
        <v>0.7659999999999999</v>
      </c>
      <c r="AI65" s="7">
        <v>239.8403375431082</v>
      </c>
      <c r="AJ65" s="6">
        <v>1.8008964549036266</v>
      </c>
      <c r="AK65" s="8">
        <f t="shared" si="34"/>
        <v>103.16648990755806</v>
      </c>
      <c r="AL65" s="8">
        <f t="shared" si="35"/>
        <v>66.35185144661193</v>
      </c>
      <c r="AM65" s="8">
        <f aca="true" t="shared" si="37" ref="AM65:AN84">$AJ65/100*AK65</f>
        <v>1.857921659393721</v>
      </c>
      <c r="AN65" s="8">
        <f t="shared" si="37"/>
        <v>1.194928140464955</v>
      </c>
      <c r="AO65" s="8">
        <f t="shared" si="32"/>
        <v>-0.6629935189287659</v>
      </c>
    </row>
    <row r="66" spans="1:41" ht="12.75">
      <c r="A66" s="4">
        <v>1856</v>
      </c>
      <c r="B66" s="4">
        <v>2258340</v>
      </c>
      <c r="C66" s="4">
        <v>1338590</v>
      </c>
      <c r="E66" s="10">
        <f t="shared" si="36"/>
        <v>1653.693099375297</v>
      </c>
      <c r="F66" s="8">
        <f t="shared" si="22"/>
        <v>3734.601274043208</v>
      </c>
      <c r="G66" s="5">
        <v>0.3414815831046386</v>
      </c>
      <c r="H66" s="8">
        <f t="shared" si="23"/>
        <v>1275.297555324875</v>
      </c>
      <c r="I66" s="6">
        <v>0.365633126798241</v>
      </c>
      <c r="J66" s="8">
        <f t="shared" si="24"/>
        <v>4.662910327515868</v>
      </c>
      <c r="L66" s="7">
        <v>7573.61860347753</v>
      </c>
      <c r="M66" s="8">
        <f t="shared" si="25"/>
        <v>10137.970126428987</v>
      </c>
      <c r="N66" s="5">
        <v>0.3414815831046386</v>
      </c>
      <c r="O66" s="8">
        <f t="shared" si="26"/>
        <v>3461.9300882405037</v>
      </c>
      <c r="P66" s="6">
        <v>0.365633126798241</v>
      </c>
      <c r="Q66" s="8">
        <f t="shared" si="27"/>
        <v>12.657963229202858</v>
      </c>
      <c r="S66" s="8">
        <f t="shared" si="28"/>
        <v>7.99505290168699</v>
      </c>
      <c r="U66" s="9">
        <v>0.665003960049856</v>
      </c>
      <c r="V66" s="9">
        <f t="shared" si="18"/>
        <v>0.1330007920099712</v>
      </c>
      <c r="W66" s="4">
        <v>1.5</v>
      </c>
      <c r="X66" s="9">
        <f t="shared" si="19"/>
        <v>0.18136471637723348</v>
      </c>
      <c r="Y66" s="8">
        <v>5.717455072884994</v>
      </c>
      <c r="Z66" s="8">
        <f t="shared" si="29"/>
        <v>1.186596089370663</v>
      </c>
      <c r="AA66" s="8">
        <f t="shared" si="30"/>
        <v>2.6166713635971663</v>
      </c>
      <c r="AB66" s="8">
        <f t="shared" si="31"/>
        <v>-1.4300752742265033</v>
      </c>
      <c r="AD66" s="4">
        <v>710144</v>
      </c>
      <c r="AE66" s="7">
        <v>431076</v>
      </c>
      <c r="AF66" s="4">
        <v>623929</v>
      </c>
      <c r="AG66" s="9">
        <f t="shared" si="33"/>
        <v>0.5323126995299358</v>
      </c>
      <c r="AH66" s="9">
        <v>0.769</v>
      </c>
      <c r="AI66" s="7">
        <v>240.61587182752868</v>
      </c>
      <c r="AJ66" s="6">
        <v>1.6281689760992062</v>
      </c>
      <c r="AK66" s="8">
        <f t="shared" si="34"/>
        <v>115.4478324056847</v>
      </c>
      <c r="AL66" s="8">
        <f t="shared" si="35"/>
        <v>79.76354649665737</v>
      </c>
      <c r="AM66" s="8">
        <f t="shared" si="37"/>
        <v>1.8796857908083642</v>
      </c>
      <c r="AN66" s="8">
        <f t="shared" si="37"/>
        <v>1.2986853182950406</v>
      </c>
      <c r="AO66" s="8">
        <f t="shared" si="32"/>
        <v>-0.5810004725133235</v>
      </c>
    </row>
    <row r="67" spans="1:41" ht="12.75">
      <c r="A67" s="4">
        <v>1857</v>
      </c>
      <c r="B67" s="4">
        <v>2544170</v>
      </c>
      <c r="C67" s="4">
        <v>1434810</v>
      </c>
      <c r="E67" s="10">
        <f t="shared" si="36"/>
        <v>1722.3868354114795</v>
      </c>
      <c r="F67" s="8">
        <f t="shared" si="22"/>
        <v>4382.044915048824</v>
      </c>
      <c r="G67" s="5">
        <v>0.3417291405443541</v>
      </c>
      <c r="H67" s="8">
        <f t="shared" si="23"/>
        <v>1497.4724426463918</v>
      </c>
      <c r="I67" s="6">
        <v>0.3764225108558834</v>
      </c>
      <c r="J67" s="8">
        <f t="shared" si="24"/>
        <v>5.636823367984476</v>
      </c>
      <c r="L67" s="7">
        <v>6497.052014700585</v>
      </c>
      <c r="M67" s="8">
        <f t="shared" si="25"/>
        <v>9322.035201212546</v>
      </c>
      <c r="N67" s="5">
        <v>0.3417291405443541</v>
      </c>
      <c r="O67" s="8">
        <f t="shared" si="26"/>
        <v>3185.6110774345784</v>
      </c>
      <c r="P67" s="6">
        <v>0.3764225108558834</v>
      </c>
      <c r="Q67" s="8">
        <f t="shared" si="27"/>
        <v>11.991357203782401</v>
      </c>
      <c r="S67" s="8">
        <f t="shared" si="28"/>
        <v>6.354533835797925</v>
      </c>
      <c r="U67" s="9">
        <v>0.6593438050662359</v>
      </c>
      <c r="V67" s="9">
        <f t="shared" si="18"/>
        <v>0.13186876101324718</v>
      </c>
      <c r="W67" s="4">
        <v>1.5</v>
      </c>
      <c r="X67" s="9">
        <f t="shared" si="19"/>
        <v>0.1798210377453371</v>
      </c>
      <c r="Y67" s="8">
        <v>7.380488515617429</v>
      </c>
      <c r="Z67" s="8">
        <f t="shared" si="29"/>
        <v>1.323440384823932</v>
      </c>
      <c r="AA67" s="8">
        <f t="shared" si="30"/>
        <v>2.732355301655121</v>
      </c>
      <c r="AB67" s="8">
        <f t="shared" si="31"/>
        <v>-1.408914916831189</v>
      </c>
      <c r="AD67" s="4">
        <v>685929</v>
      </c>
      <c r="AE67" s="7">
        <v>440632</v>
      </c>
      <c r="AF67" s="4">
        <v>563018</v>
      </c>
      <c r="AG67" s="9">
        <f t="shared" si="33"/>
        <v>0.5492058510088899</v>
      </c>
      <c r="AH67" s="9">
        <v>0.772</v>
      </c>
      <c r="AI67" s="7">
        <v>241.39391383618135</v>
      </c>
      <c r="AJ67" s="6">
        <v>1.6421181280109125</v>
      </c>
      <c r="AK67" s="8">
        <f t="shared" si="34"/>
        <v>104.9218395439292</v>
      </c>
      <c r="AL67" s="8">
        <f t="shared" si="35"/>
        <v>82.11446170801041</v>
      </c>
      <c r="AM67" s="8">
        <f t="shared" si="37"/>
        <v>1.7229405473933832</v>
      </c>
      <c r="AN67" s="8">
        <f t="shared" si="37"/>
        <v>1.348416461425818</v>
      </c>
      <c r="AO67" s="8">
        <f t="shared" si="32"/>
        <v>-0.37452408596756515</v>
      </c>
    </row>
    <row r="68" spans="1:41" ht="12.75">
      <c r="A68" s="4">
        <v>1858</v>
      </c>
      <c r="B68" s="4">
        <v>2773400</v>
      </c>
      <c r="C68" s="4">
        <v>1352740</v>
      </c>
      <c r="E68" s="10">
        <f t="shared" si="36"/>
        <v>1793.9340811904258</v>
      </c>
      <c r="F68" s="8">
        <f t="shared" si="22"/>
        <v>4975.296780773527</v>
      </c>
      <c r="G68" s="5">
        <v>0.34197687745110084</v>
      </c>
      <c r="H68" s="8">
        <f t="shared" si="23"/>
        <v>1701.436457481445</v>
      </c>
      <c r="I68" s="6">
        <v>0.36336070937237275</v>
      </c>
      <c r="J68" s="8">
        <f t="shared" si="24"/>
        <v>6.182351581424748</v>
      </c>
      <c r="L68" s="7">
        <v>7244.858446469058</v>
      </c>
      <c r="M68" s="8">
        <f t="shared" si="25"/>
        <v>9800.409814876555</v>
      </c>
      <c r="N68" s="5">
        <v>0.34197687745110084</v>
      </c>
      <c r="O68" s="8">
        <f t="shared" si="26"/>
        <v>3351.5135462326057</v>
      </c>
      <c r="P68" s="6">
        <v>0.36336070937237275</v>
      </c>
      <c r="Q68" s="8">
        <f t="shared" si="27"/>
        <v>12.178083396301963</v>
      </c>
      <c r="S68" s="8">
        <f t="shared" si="28"/>
        <v>5.995731814877215</v>
      </c>
      <c r="U68" s="9">
        <v>0.6537318262685685</v>
      </c>
      <c r="V68" s="9">
        <f t="shared" si="18"/>
        <v>0.13074636525371372</v>
      </c>
      <c r="W68" s="4">
        <v>1.5</v>
      </c>
      <c r="X68" s="9">
        <f t="shared" si="19"/>
        <v>0.17829049807324598</v>
      </c>
      <c r="Y68" s="8">
        <v>8.570632853763701</v>
      </c>
      <c r="Z68" s="8">
        <f t="shared" si="29"/>
        <v>1.4392388433755927</v>
      </c>
      <c r="AA68" s="8">
        <f t="shared" si="30"/>
        <v>2.9166817615277503</v>
      </c>
      <c r="AB68" s="8">
        <f t="shared" si="31"/>
        <v>-1.4774429181521576</v>
      </c>
      <c r="AD68" s="4">
        <v>713893</v>
      </c>
      <c r="AE68" s="7">
        <v>459226</v>
      </c>
      <c r="AF68" s="4">
        <v>556673</v>
      </c>
      <c r="AG68" s="9">
        <f t="shared" si="33"/>
        <v>0.5618700642076051</v>
      </c>
      <c r="AH68" s="9">
        <v>0.775</v>
      </c>
      <c r="AI68" s="7">
        <v>242.17447167790286</v>
      </c>
      <c r="AJ68" s="6">
        <v>1.8090528281936549</v>
      </c>
      <c r="AK68" s="8">
        <f t="shared" si="34"/>
        <v>104.47929199607375</v>
      </c>
      <c r="AL68" s="8">
        <f t="shared" si="35"/>
        <v>86.18993079633638</v>
      </c>
      <c r="AM68" s="8">
        <f t="shared" si="37"/>
        <v>1.890085586731679</v>
      </c>
      <c r="AN68" s="8">
        <f t="shared" si="37"/>
        <v>1.5592213806892772</v>
      </c>
      <c r="AO68" s="8">
        <f t="shared" si="32"/>
        <v>-0.33086420604240185</v>
      </c>
    </row>
    <row r="69" spans="1:41" ht="12.75">
      <c r="A69" s="4">
        <v>1859</v>
      </c>
      <c r="B69" s="4">
        <v>2479080</v>
      </c>
      <c r="C69" s="4">
        <v>1239540</v>
      </c>
      <c r="E69" s="10">
        <f t="shared" si="36"/>
        <v>1868.4533703415743</v>
      </c>
      <c r="F69" s="8">
        <f t="shared" si="22"/>
        <v>4632.04538134639</v>
      </c>
      <c r="G69" s="5">
        <v>0.34222479395498373</v>
      </c>
      <c r="H69" s="8">
        <f t="shared" si="23"/>
        <v>1585.2007762214023</v>
      </c>
      <c r="I69" s="6">
        <v>0.35029957153114655</v>
      </c>
      <c r="J69" s="8">
        <f t="shared" si="24"/>
        <v>5.552951527011982</v>
      </c>
      <c r="L69" s="7">
        <v>6390.571675494788</v>
      </c>
      <c r="M69" s="8">
        <f t="shared" si="25"/>
        <v>7921.36921464281</v>
      </c>
      <c r="N69" s="5">
        <v>0.34222479395498373</v>
      </c>
      <c r="O69" s="8">
        <f t="shared" si="26"/>
        <v>2710.888947322487</v>
      </c>
      <c r="P69" s="6">
        <v>0.35029957153114655</v>
      </c>
      <c r="Q69" s="8">
        <f t="shared" si="27"/>
        <v>9.496232367155882</v>
      </c>
      <c r="S69" s="8">
        <f t="shared" si="28"/>
        <v>3.9432808401439</v>
      </c>
      <c r="U69" s="9">
        <v>0.6481676136071467</v>
      </c>
      <c r="V69" s="9">
        <f t="shared" si="18"/>
        <v>0.12963352272142933</v>
      </c>
      <c r="W69" s="4">
        <v>1.5</v>
      </c>
      <c r="X69" s="9">
        <f t="shared" si="19"/>
        <v>0.17677298552922185</v>
      </c>
      <c r="Y69" s="8">
        <v>5.672463902658625</v>
      </c>
      <c r="Z69" s="8">
        <f t="shared" si="29"/>
        <v>1.2770976826360319</v>
      </c>
      <c r="AA69" s="8">
        <f t="shared" si="30"/>
        <v>2.1221995045937123</v>
      </c>
      <c r="AB69" s="8">
        <f t="shared" si="31"/>
        <v>-0.8451018219576805</v>
      </c>
      <c r="AD69" s="4">
        <v>755737</v>
      </c>
      <c r="AE69" s="7">
        <v>453658</v>
      </c>
      <c r="AF69" s="4">
        <v>630843</v>
      </c>
      <c r="AG69" s="9">
        <f t="shared" si="33"/>
        <v>0.5450367090250833</v>
      </c>
      <c r="AH69" s="9">
        <v>0.779</v>
      </c>
      <c r="AI69" s="7">
        <v>242.95755348775012</v>
      </c>
      <c r="AJ69" s="6">
        <v>1.4000116791638377</v>
      </c>
      <c r="AK69" s="8">
        <f t="shared" si="34"/>
        <v>119.39582802168589</v>
      </c>
      <c r="AL69" s="8">
        <f t="shared" si="35"/>
        <v>85.86109784631354</v>
      </c>
      <c r="AM69" s="8">
        <f t="shared" si="37"/>
        <v>1.6715555367379726</v>
      </c>
      <c r="AN69" s="8">
        <f t="shared" si="37"/>
        <v>1.20206539770668</v>
      </c>
      <c r="AO69" s="8">
        <f t="shared" si="32"/>
        <v>-0.46949013903129266</v>
      </c>
    </row>
    <row r="70" spans="1:41" ht="12.75">
      <c r="A70" s="4">
        <v>1860</v>
      </c>
      <c r="B70" s="4">
        <v>2694160</v>
      </c>
      <c r="C70" s="4">
        <v>1437640</v>
      </c>
      <c r="E70" s="7">
        <v>1946.0681603327662</v>
      </c>
      <c r="F70" s="8">
        <f t="shared" si="22"/>
        <v>5243.018994842125</v>
      </c>
      <c r="G70" s="5">
        <v>0.34247289018620186</v>
      </c>
      <c r="H70" s="8">
        <f t="shared" si="23"/>
        <v>1795.5918684647374</v>
      </c>
      <c r="I70" s="6">
        <v>0.33285607773805875</v>
      </c>
      <c r="J70" s="8">
        <f t="shared" si="24"/>
        <v>5.976736665555248</v>
      </c>
      <c r="L70" s="7">
        <v>6638.446480569981</v>
      </c>
      <c r="M70" s="8">
        <f t="shared" si="25"/>
        <v>9543.696198326628</v>
      </c>
      <c r="N70" s="5">
        <v>0.34247289018620186</v>
      </c>
      <c r="O70" s="8">
        <f t="shared" si="26"/>
        <v>3268.4572200999874</v>
      </c>
      <c r="P70" s="6">
        <v>0.33285607773805875</v>
      </c>
      <c r="Q70" s="8">
        <f t="shared" si="27"/>
        <v>10.879258505371208</v>
      </c>
      <c r="S70" s="8">
        <f t="shared" si="28"/>
        <v>4.90252183981596</v>
      </c>
      <c r="U70" s="9">
        <v>0.6426507605223852</v>
      </c>
      <c r="V70" s="9">
        <f t="shared" si="18"/>
        <v>0.12853015210447705</v>
      </c>
      <c r="W70" s="4">
        <v>1.5</v>
      </c>
      <c r="X70" s="9">
        <f t="shared" si="19"/>
        <v>0.1752683892333778</v>
      </c>
      <c r="Y70" s="8">
        <v>5.285839610214049</v>
      </c>
      <c r="Z70" s="8">
        <f t="shared" si="29"/>
        <v>1.356268477910319</v>
      </c>
      <c r="AA70" s="8">
        <f t="shared" si="30"/>
        <v>2.2366903021812305</v>
      </c>
      <c r="AB70" s="8">
        <f t="shared" si="31"/>
        <v>-0.8804218242709116</v>
      </c>
      <c r="AD70" s="4">
        <v>873300</v>
      </c>
      <c r="AE70" s="7">
        <v>462843</v>
      </c>
      <c r="AF70" s="4">
        <v>659110</v>
      </c>
      <c r="AG70" s="9">
        <f t="shared" si="33"/>
        <v>0.56988664913437</v>
      </c>
      <c r="AH70" s="9">
        <v>0.782</v>
      </c>
      <c r="AI70" s="7">
        <v>243.7431674270851</v>
      </c>
      <c r="AJ70" s="6">
        <v>1.4021220766328881</v>
      </c>
      <c r="AK70" s="8">
        <f t="shared" si="34"/>
        <v>125.63108320280126</v>
      </c>
      <c r="AL70" s="8">
        <f t="shared" si="35"/>
        <v>88.22118833401731</v>
      </c>
      <c r="AM70" s="8">
        <f t="shared" si="37"/>
        <v>1.7615011526995086</v>
      </c>
      <c r="AN70" s="8">
        <f t="shared" si="37"/>
        <v>1.2369687578991349</v>
      </c>
      <c r="AO70" s="8">
        <f t="shared" si="32"/>
        <v>-0.5245323948003737</v>
      </c>
    </row>
    <row r="71" spans="1:41" ht="12.75">
      <c r="A71" s="4">
        <v>1861</v>
      </c>
      <c r="B71" s="4">
        <v>2855470</v>
      </c>
      <c r="C71" s="4">
        <v>1383870</v>
      </c>
      <c r="E71" s="10">
        <f aca="true" t="shared" si="38" ref="E71:E90">(1+RATE(21,,-$E$70,$E$91))*E70</f>
        <v>1945.861785123747</v>
      </c>
      <c r="F71" s="8">
        <f t="shared" si="22"/>
        <v>5556.349951567306</v>
      </c>
      <c r="G71" s="5">
        <v>0.3427211662750487</v>
      </c>
      <c r="H71" s="8">
        <f t="shared" si="23"/>
        <v>1904.2787356334575</v>
      </c>
      <c r="I71" s="6">
        <v>0.31941713045352066</v>
      </c>
      <c r="J71" s="8">
        <f t="shared" si="24"/>
        <v>6.082592493196975</v>
      </c>
      <c r="L71" s="7">
        <v>7114.713059085847</v>
      </c>
      <c r="M71" s="8">
        <f t="shared" si="25"/>
        <v>9845.837961077132</v>
      </c>
      <c r="N71" s="5">
        <v>0.3427211662750487</v>
      </c>
      <c r="O71" s="8">
        <f t="shared" si="26"/>
        <v>3374.3770689755024</v>
      </c>
      <c r="P71" s="6">
        <v>0.31941713045352066</v>
      </c>
      <c r="Q71" s="8">
        <f t="shared" si="27"/>
        <v>10.778338404403167</v>
      </c>
      <c r="S71" s="8">
        <f t="shared" si="28"/>
        <v>4.695745911206192</v>
      </c>
      <c r="U71" s="9">
        <v>0.637180863915115</v>
      </c>
      <c r="V71" s="9">
        <f t="shared" si="18"/>
        <v>0.127436172783023</v>
      </c>
      <c r="W71" s="4">
        <v>1.5</v>
      </c>
      <c r="X71" s="9">
        <f t="shared" si="19"/>
        <v>0.17377659924957684</v>
      </c>
      <c r="Y71" s="8">
        <v>4.896290247403326</v>
      </c>
      <c r="Z71" s="8">
        <f t="shared" si="29"/>
        <v>1.4657649100762336</v>
      </c>
      <c r="AA71" s="8">
        <f t="shared" si="30"/>
        <v>2.1880161448405584</v>
      </c>
      <c r="AB71" s="8">
        <f t="shared" si="31"/>
        <v>-0.7222512347643248</v>
      </c>
      <c r="AD71" s="4">
        <v>993095</v>
      </c>
      <c r="AE71" s="7">
        <v>471390</v>
      </c>
      <c r="AF71" s="4">
        <v>741727</v>
      </c>
      <c r="AG71" s="9">
        <f t="shared" si="33"/>
        <v>0.572447778504077</v>
      </c>
      <c r="AH71" s="9">
        <v>0.785</v>
      </c>
      <c r="AI71" s="7">
        <v>244.53132168365994</v>
      </c>
      <c r="AJ71" s="6">
        <v>1.6520419474647372</v>
      </c>
      <c r="AK71" s="8">
        <f t="shared" si="34"/>
        <v>142.379754656188</v>
      </c>
      <c r="AL71" s="8">
        <f t="shared" si="35"/>
        <v>90.48665148684147</v>
      </c>
      <c r="AM71" s="8">
        <f t="shared" si="37"/>
        <v>2.352173271617603</v>
      </c>
      <c r="AN71" s="8">
        <f t="shared" si="37"/>
        <v>1.4948774394188453</v>
      </c>
      <c r="AO71" s="8">
        <f t="shared" si="32"/>
        <v>-0.8572958321987578</v>
      </c>
    </row>
    <row r="72" spans="1:41" ht="12.75">
      <c r="A72" s="4">
        <v>1862</v>
      </c>
      <c r="B72" s="4">
        <v>3033760</v>
      </c>
      <c r="C72" s="4">
        <v>1409340</v>
      </c>
      <c r="E72" s="10">
        <f t="shared" si="38"/>
        <v>1945.6554318002547</v>
      </c>
      <c r="F72" s="8">
        <f t="shared" si="22"/>
        <v>5902.651622778341</v>
      </c>
      <c r="G72" s="5">
        <v>0.3429696223519124</v>
      </c>
      <c r="H72" s="8">
        <f t="shared" si="23"/>
        <v>2024.4301979391907</v>
      </c>
      <c r="I72" s="6">
        <v>0.30422046364347155</v>
      </c>
      <c r="J72" s="8">
        <f t="shared" si="24"/>
        <v>6.158730934309054</v>
      </c>
      <c r="L72" s="7">
        <v>6885.2519489150745</v>
      </c>
      <c r="M72" s="8">
        <f t="shared" si="25"/>
        <v>9703.660981683972</v>
      </c>
      <c r="N72" s="5">
        <v>0.3429696223519124</v>
      </c>
      <c r="O72" s="8">
        <f t="shared" si="26"/>
        <v>3328.0609423191395</v>
      </c>
      <c r="P72" s="6">
        <v>0.30422046364347155</v>
      </c>
      <c r="Q72" s="8">
        <f t="shared" si="27"/>
        <v>10.124642429060573</v>
      </c>
      <c r="S72" s="8">
        <f t="shared" si="28"/>
        <v>3.965911494751519</v>
      </c>
      <c r="U72" s="9">
        <v>0.6317575241171293</v>
      </c>
      <c r="V72" s="9">
        <f t="shared" si="18"/>
        <v>0.12635150482342586</v>
      </c>
      <c r="W72" s="4">
        <v>1.5</v>
      </c>
      <c r="X72" s="9">
        <f t="shared" si="19"/>
        <v>0.17229750657739892</v>
      </c>
      <c r="Y72" s="8">
        <v>5.422004392426941</v>
      </c>
      <c r="Z72" s="8">
        <f t="shared" si="29"/>
        <v>1.5928796456546137</v>
      </c>
      <c r="AA72" s="8">
        <f t="shared" si="30"/>
        <v>2.22728902013914</v>
      </c>
      <c r="AB72" s="8">
        <f t="shared" si="31"/>
        <v>-0.6344093744845263</v>
      </c>
      <c r="AD72" s="4">
        <v>1080476</v>
      </c>
      <c r="AE72" s="7">
        <v>499868</v>
      </c>
      <c r="AF72" s="4">
        <v>741298</v>
      </c>
      <c r="AG72" s="9">
        <f t="shared" si="33"/>
        <v>0.5930900320237307</v>
      </c>
      <c r="AH72" s="9">
        <v>0.789</v>
      </c>
      <c r="AI72" s="7">
        <v>245.3220244717022</v>
      </c>
      <c r="AJ72" s="6">
        <v>2.1508919366169588</v>
      </c>
      <c r="AK72" s="8">
        <f t="shared" si="34"/>
        <v>143.48495689039407</v>
      </c>
      <c r="AL72" s="8">
        <f t="shared" si="35"/>
        <v>96.75398885588184</v>
      </c>
      <c r="AM72" s="8">
        <f t="shared" si="37"/>
        <v>3.086206368013806</v>
      </c>
      <c r="AN72" s="8">
        <f t="shared" si="37"/>
        <v>2.081073744656434</v>
      </c>
      <c r="AO72" s="8">
        <f t="shared" si="32"/>
        <v>-1.005132623357372</v>
      </c>
    </row>
    <row r="73" spans="1:41" ht="12.75">
      <c r="A73" s="4">
        <v>1863</v>
      </c>
      <c r="B73" s="4">
        <v>2756420</v>
      </c>
      <c r="C73" s="4">
        <v>1389530</v>
      </c>
      <c r="E73" s="10">
        <f t="shared" si="38"/>
        <v>1945.4491003599683</v>
      </c>
      <c r="F73" s="8">
        <f t="shared" si="22"/>
        <v>5362.474809214224</v>
      </c>
      <c r="G73" s="5">
        <v>0.3432182585472752</v>
      </c>
      <c r="H73" s="8">
        <f t="shared" si="23"/>
        <v>1840.4992655221376</v>
      </c>
      <c r="I73" s="6">
        <v>0.28415981167660853</v>
      </c>
      <c r="J73" s="8">
        <f t="shared" si="24"/>
        <v>5.22995924681707</v>
      </c>
      <c r="L73" s="7">
        <v>6618.290361233928</v>
      </c>
      <c r="M73" s="8">
        <f t="shared" si="25"/>
        <v>9196.31300564538</v>
      </c>
      <c r="N73" s="5">
        <v>0.3432182585472752</v>
      </c>
      <c r="O73" s="8">
        <f t="shared" si="26"/>
        <v>3156.3425348532655</v>
      </c>
      <c r="P73" s="6">
        <v>0.28415981167660853</v>
      </c>
      <c r="Q73" s="8">
        <f t="shared" si="27"/>
        <v>8.969057002907732</v>
      </c>
      <c r="S73" s="8">
        <f t="shared" si="28"/>
        <v>3.739097756090662</v>
      </c>
      <c r="U73" s="9">
        <v>0.6263803448619817</v>
      </c>
      <c r="V73" s="9">
        <f t="shared" si="18"/>
        <v>0.12527606897239635</v>
      </c>
      <c r="W73" s="4">
        <v>1.5</v>
      </c>
      <c r="X73" s="9">
        <f t="shared" si="19"/>
        <v>0.17083100314417685</v>
      </c>
      <c r="Y73" s="8">
        <v>5.2749173981473225</v>
      </c>
      <c r="Z73" s="8">
        <f t="shared" si="29"/>
        <v>1.2818420539145725</v>
      </c>
      <c r="AA73" s="8">
        <f t="shared" si="30"/>
        <v>1.968364676743571</v>
      </c>
      <c r="AB73" s="8">
        <f t="shared" si="31"/>
        <v>-0.6865226228289985</v>
      </c>
      <c r="AD73" s="4">
        <v>1157499</v>
      </c>
      <c r="AE73" s="7">
        <v>505082</v>
      </c>
      <c r="AF73" s="4">
        <v>782132</v>
      </c>
      <c r="AG73" s="9">
        <f t="shared" si="33"/>
        <v>0.5967624769866021</v>
      </c>
      <c r="AH73" s="9">
        <v>0.792</v>
      </c>
      <c r="AI73" s="7">
        <v>246.11528403200052</v>
      </c>
      <c r="AJ73" s="6">
        <v>1.491323691904517</v>
      </c>
      <c r="AK73" s="8">
        <f t="shared" si="34"/>
        <v>152.45575434976917</v>
      </c>
      <c r="AL73" s="8">
        <f t="shared" si="35"/>
        <v>98.45225271244512</v>
      </c>
      <c r="AM73" s="8">
        <f t="shared" si="37"/>
        <v>2.2736087842898587</v>
      </c>
      <c r="AN73" s="8">
        <f t="shared" si="37"/>
        <v>1.4682417699144015</v>
      </c>
      <c r="AO73" s="8">
        <f t="shared" si="32"/>
        <v>-0.8053670143754572</v>
      </c>
    </row>
    <row r="74" spans="1:41" ht="12.75">
      <c r="A74" s="4">
        <v>1864</v>
      </c>
      <c r="B74" s="4">
        <v>2844150</v>
      </c>
      <c r="C74" s="4">
        <v>1403680</v>
      </c>
      <c r="E74" s="10">
        <f t="shared" si="38"/>
        <v>1945.242790800567</v>
      </c>
      <c r="F74" s="8">
        <f t="shared" si="22"/>
        <v>5532.562283455433</v>
      </c>
      <c r="G74" s="5">
        <v>0.34346707499171447</v>
      </c>
      <c r="H74" s="8">
        <f t="shared" si="23"/>
        <v>1900.2529847079184</v>
      </c>
      <c r="I74" s="6">
        <v>0.31745794629208085</v>
      </c>
      <c r="J74" s="8">
        <f t="shared" si="24"/>
        <v>6.032504099607727</v>
      </c>
      <c r="L74" s="7">
        <v>6980.4252080541355</v>
      </c>
      <c r="M74" s="8">
        <f t="shared" si="25"/>
        <v>9798.28325604143</v>
      </c>
      <c r="N74" s="5">
        <v>0.34346707499171447</v>
      </c>
      <c r="O74" s="8">
        <f t="shared" si="26"/>
        <v>3365.387689892842</v>
      </c>
      <c r="P74" s="6">
        <v>0.31745794629208085</v>
      </c>
      <c r="Q74" s="8">
        <f t="shared" si="27"/>
        <v>10.683690645100318</v>
      </c>
      <c r="S74" s="8">
        <f t="shared" si="28"/>
        <v>4.651186545492592</v>
      </c>
      <c r="U74" s="9">
        <v>0.6210489332560322</v>
      </c>
      <c r="V74" s="9">
        <f aca="true" t="shared" si="39" ref="V74:V105">0.2*U74</f>
        <v>0.12420978665120644</v>
      </c>
      <c r="W74" s="4">
        <v>1.5</v>
      </c>
      <c r="X74" s="9">
        <f aca="true" t="shared" si="40" ref="X74:X105">(0.2*W74)/(1+(0.2*W74)-0.2)*U74</f>
        <v>0.1693769817970997</v>
      </c>
      <c r="Y74" s="8">
        <v>5.623180037441962</v>
      </c>
      <c r="Z74" s="8">
        <f t="shared" si="29"/>
        <v>1.351024286369302</v>
      </c>
      <c r="AA74" s="8">
        <f t="shared" si="30"/>
        <v>2.169623432232544</v>
      </c>
      <c r="AB74" s="8">
        <f t="shared" si="31"/>
        <v>-0.818599145863242</v>
      </c>
      <c r="AD74" s="4">
        <v>1118898</v>
      </c>
      <c r="AE74" s="7">
        <v>445327</v>
      </c>
      <c r="AF74" s="7">
        <f aca="true" t="shared" si="41" ref="AF74:AF83">(AD74/AG74)-AD74</f>
        <v>745932</v>
      </c>
      <c r="AG74" s="9">
        <v>0.6</v>
      </c>
      <c r="AH74" s="9">
        <v>0.795</v>
      </c>
      <c r="AI74" s="7">
        <v>246.9111086319905</v>
      </c>
      <c r="AJ74" s="6">
        <v>1.3276193194641255</v>
      </c>
      <c r="AK74" s="8">
        <f t="shared" si="34"/>
        <v>146.42222318184196</v>
      </c>
      <c r="AL74" s="8">
        <f t="shared" si="35"/>
        <v>87.41516570263795</v>
      </c>
      <c r="AM74" s="8">
        <f t="shared" si="37"/>
        <v>1.943929722951013</v>
      </c>
      <c r="AN74" s="8">
        <f t="shared" si="37"/>
        <v>1.1605406280097996</v>
      </c>
      <c r="AO74" s="8">
        <f t="shared" si="32"/>
        <v>-0.7833890949412134</v>
      </c>
    </row>
    <row r="75" spans="1:41" ht="12.75">
      <c r="A75" s="4">
        <v>1865</v>
      </c>
      <c r="B75" s="4">
        <v>3203560</v>
      </c>
      <c r="C75" s="4">
        <v>1409340</v>
      </c>
      <c r="E75" s="10">
        <f t="shared" si="38"/>
        <v>1945.0365031197307</v>
      </c>
      <c r="F75" s="8">
        <f t="shared" si="22"/>
        <v>6231.041139934244</v>
      </c>
      <c r="G75" s="5">
        <v>0.3437160718159018</v>
      </c>
      <c r="H75" s="8">
        <f t="shared" si="23"/>
        <v>2141.708983941477</v>
      </c>
      <c r="I75" s="6">
        <v>0.32940935749650696</v>
      </c>
      <c r="J75" s="8">
        <f t="shared" si="24"/>
        <v>7.054989803446587</v>
      </c>
      <c r="L75" s="7">
        <v>6450.460178831917</v>
      </c>
      <c r="M75" s="8">
        <f t="shared" si="25"/>
        <v>9090.891548434975</v>
      </c>
      <c r="N75" s="5">
        <v>0.3437160718159018</v>
      </c>
      <c r="O75" s="8">
        <f t="shared" si="26"/>
        <v>3124.6855323324503</v>
      </c>
      <c r="P75" s="6">
        <v>0.32940935749650696</v>
      </c>
      <c r="Q75" s="8">
        <f t="shared" si="27"/>
        <v>10.293006535842633</v>
      </c>
      <c r="S75" s="8">
        <f t="shared" si="28"/>
        <v>3.238016732396045</v>
      </c>
      <c r="U75" s="9">
        <v>0.6157628997497392</v>
      </c>
      <c r="V75" s="9">
        <f t="shared" si="39"/>
        <v>0.12315257994994784</v>
      </c>
      <c r="W75" s="4">
        <v>1.5</v>
      </c>
      <c r="X75" s="9">
        <f t="shared" si="40"/>
        <v>0.16793533629538343</v>
      </c>
      <c r="Y75" s="8">
        <v>6.335899546309736</v>
      </c>
      <c r="Z75" s="8">
        <f t="shared" si="29"/>
        <v>1.584556042040413</v>
      </c>
      <c r="AA75" s="8">
        <f t="shared" si="30"/>
        <v>2.2346371939581173</v>
      </c>
      <c r="AB75" s="8">
        <f t="shared" si="31"/>
        <v>-0.6500811519177043</v>
      </c>
      <c r="AD75" s="4">
        <v>1207641</v>
      </c>
      <c r="AE75" s="7">
        <v>512836</v>
      </c>
      <c r="AF75" s="7">
        <f t="shared" si="41"/>
        <v>805094</v>
      </c>
      <c r="AG75" s="9">
        <v>0.6</v>
      </c>
      <c r="AH75" s="9">
        <v>0.7979999999999999</v>
      </c>
      <c r="AI75" s="7">
        <v>247.7095065658408</v>
      </c>
      <c r="AJ75" s="6">
        <v>1.4958231656209147</v>
      </c>
      <c r="AK75" s="8">
        <f t="shared" si="34"/>
        <v>159.14469110833699</v>
      </c>
      <c r="AL75" s="8">
        <f t="shared" si="35"/>
        <v>101.37341330234122</v>
      </c>
      <c r="AM75" s="8">
        <f t="shared" si="37"/>
        <v>2.3805231564543528</v>
      </c>
      <c r="AN75" s="8">
        <f t="shared" si="37"/>
        <v>1.516366999957054</v>
      </c>
      <c r="AO75" s="8">
        <f t="shared" si="32"/>
        <v>-0.8641561564972988</v>
      </c>
    </row>
    <row r="76" spans="1:41" ht="12.75">
      <c r="A76" s="4">
        <v>1866</v>
      </c>
      <c r="B76" s="4">
        <v>3509200</v>
      </c>
      <c r="C76" s="4">
        <v>1163130</v>
      </c>
      <c r="E76" s="10">
        <f t="shared" si="38"/>
        <v>1944.8302373151391</v>
      </c>
      <c r="F76" s="8">
        <f t="shared" si="22"/>
        <v>6824.798268786286</v>
      </c>
      <c r="G76" s="5">
        <v>0.3439652491506037</v>
      </c>
      <c r="H76" s="8">
        <f t="shared" si="23"/>
        <v>2347.493436925684</v>
      </c>
      <c r="I76" s="6">
        <v>0.287638423806692</v>
      </c>
      <c r="J76" s="8">
        <f t="shared" si="24"/>
        <v>6.75229312093858</v>
      </c>
      <c r="L76" s="7">
        <v>6039.398099932184</v>
      </c>
      <c r="M76" s="8">
        <f t="shared" si="25"/>
        <v>7024.605111974121</v>
      </c>
      <c r="N76" s="5">
        <v>0.3439652491506037</v>
      </c>
      <c r="O76" s="8">
        <f t="shared" si="26"/>
        <v>2416.2200475247832</v>
      </c>
      <c r="P76" s="6">
        <v>0.287638423806692</v>
      </c>
      <c r="Q76" s="8">
        <f t="shared" si="27"/>
        <v>6.9499772604015915</v>
      </c>
      <c r="S76" s="8">
        <f t="shared" si="28"/>
        <v>0.19768413946301155</v>
      </c>
      <c r="U76" s="9">
        <v>0.6105218581091969</v>
      </c>
      <c r="V76" s="9">
        <f t="shared" si="39"/>
        <v>0.12210437162183939</v>
      </c>
      <c r="W76" s="4">
        <v>1.5</v>
      </c>
      <c r="X76" s="9">
        <f t="shared" si="40"/>
        <v>0.16650596130250828</v>
      </c>
      <c r="Y76" s="8">
        <v>6.2522893941710596</v>
      </c>
      <c r="Z76" s="8">
        <f t="shared" si="29"/>
        <v>1.5499628216001011</v>
      </c>
      <c r="AA76" s="8">
        <f t="shared" si="30"/>
        <v>1.7802640050272636</v>
      </c>
      <c r="AB76" s="8">
        <f t="shared" si="31"/>
        <v>-0.23030118342716244</v>
      </c>
      <c r="AD76" s="4">
        <v>1359879</v>
      </c>
      <c r="AE76" s="7">
        <v>488528</v>
      </c>
      <c r="AF76" s="7">
        <f t="shared" si="41"/>
        <v>906586</v>
      </c>
      <c r="AG76" s="9">
        <v>0.6</v>
      </c>
      <c r="AH76" s="9">
        <v>0.802</v>
      </c>
      <c r="AI76" s="7">
        <v>248.51048615453973</v>
      </c>
      <c r="AJ76" s="6">
        <v>1.4148514356460555</v>
      </c>
      <c r="AK76" s="8">
        <f t="shared" si="34"/>
        <v>180.68749433592146</v>
      </c>
      <c r="AL76" s="8">
        <f t="shared" si="35"/>
        <v>97.3662732856442</v>
      </c>
      <c r="AM76" s="8">
        <f t="shared" si="37"/>
        <v>2.55645960764467</v>
      </c>
      <c r="AN76" s="8">
        <f t="shared" si="37"/>
        <v>1.3775881154169987</v>
      </c>
      <c r="AO76" s="8">
        <f t="shared" si="32"/>
        <v>-1.1788714922276713</v>
      </c>
    </row>
    <row r="77" spans="1:41" ht="12.75">
      <c r="A77" s="4">
        <v>1867</v>
      </c>
      <c r="B77" s="4">
        <v>3888420</v>
      </c>
      <c r="C77" s="4">
        <v>1236710</v>
      </c>
      <c r="E77" s="10">
        <f t="shared" si="38"/>
        <v>1944.6239933844722</v>
      </c>
      <c r="F77" s="8">
        <f t="shared" si="22"/>
        <v>7561.514828356049</v>
      </c>
      <c r="G77" s="5">
        <v>0.3442146071266815</v>
      </c>
      <c r="H77" s="8">
        <f t="shared" si="23"/>
        <v>2602.783855925154</v>
      </c>
      <c r="I77" s="6">
        <v>0.31887499956167614</v>
      </c>
      <c r="J77" s="8">
        <f t="shared" si="24"/>
        <v>8.299627009172713</v>
      </c>
      <c r="L77" s="7">
        <v>6502.012693445478</v>
      </c>
      <c r="M77" s="8">
        <f t="shared" si="25"/>
        <v>8041.104118110957</v>
      </c>
      <c r="N77" s="5">
        <v>0.3442146071266815</v>
      </c>
      <c r="O77" s="8">
        <f t="shared" si="26"/>
        <v>2767.8654948803037</v>
      </c>
      <c r="P77" s="6">
        <v>0.31887499956167614</v>
      </c>
      <c r="Q77" s="8">
        <f t="shared" si="27"/>
        <v>8.826031084667354</v>
      </c>
      <c r="S77" s="8">
        <f t="shared" si="28"/>
        <v>0.5264040754946411</v>
      </c>
      <c r="U77" s="9">
        <v>0.605325425387914</v>
      </c>
      <c r="V77" s="9">
        <f t="shared" si="39"/>
        <v>0.1210650850775828</v>
      </c>
      <c r="W77" s="4">
        <v>1.5</v>
      </c>
      <c r="X77" s="9">
        <f t="shared" si="40"/>
        <v>0.16508875237852202</v>
      </c>
      <c r="Y77" s="8">
        <v>5.899779607379277</v>
      </c>
      <c r="Z77" s="8">
        <f t="shared" si="29"/>
        <v>1.7608235382326665</v>
      </c>
      <c r="AA77" s="8">
        <f t="shared" si="30"/>
        <v>1.9662775016626883</v>
      </c>
      <c r="AB77" s="8">
        <f t="shared" si="31"/>
        <v>-0.20545396343002187</v>
      </c>
      <c r="AD77" s="4">
        <v>1326115</v>
      </c>
      <c r="AE77" s="7">
        <v>566277</v>
      </c>
      <c r="AF77" s="7">
        <f t="shared" si="41"/>
        <v>884076.666666667</v>
      </c>
      <c r="AG77" s="9">
        <v>0.6</v>
      </c>
      <c r="AH77" s="9">
        <v>0.805</v>
      </c>
      <c r="AI77" s="7">
        <v>249.31405574598182</v>
      </c>
      <c r="AJ77" s="6">
        <v>1.3336321908466626</v>
      </c>
      <c r="AK77" s="8">
        <f t="shared" si="34"/>
        <v>177.43225518242943</v>
      </c>
      <c r="AL77" s="8">
        <f t="shared" si="35"/>
        <v>113.65055651426223</v>
      </c>
      <c r="AM77" s="8">
        <f t="shared" si="37"/>
        <v>2.3662936720580747</v>
      </c>
      <c r="AN77" s="8">
        <f t="shared" si="37"/>
        <v>1.51568040675058</v>
      </c>
      <c r="AO77" s="8">
        <f t="shared" si="32"/>
        <v>-0.8506132653074947</v>
      </c>
    </row>
    <row r="78" spans="1:41" ht="12.75">
      <c r="A78" s="4">
        <v>1868</v>
      </c>
      <c r="B78" s="4">
        <v>3885590</v>
      </c>
      <c r="C78" s="4">
        <v>1304630</v>
      </c>
      <c r="E78" s="10">
        <f t="shared" si="38"/>
        <v>1944.4177713254105</v>
      </c>
      <c r="F78" s="8">
        <f t="shared" si="22"/>
        <v>7555.210248084302</v>
      </c>
      <c r="G78" s="5">
        <v>0.3444641458750914</v>
      </c>
      <c r="H78" s="8">
        <f t="shared" si="23"/>
        <v>2602.4990450130963</v>
      </c>
      <c r="I78" s="6">
        <v>0.43926147575499713</v>
      </c>
      <c r="J78" s="8">
        <f t="shared" si="24"/>
        <v>11.431775711634232</v>
      </c>
      <c r="L78" s="7">
        <v>6707.551095209656</v>
      </c>
      <c r="M78" s="8">
        <f t="shared" si="25"/>
        <v>8750.872385343373</v>
      </c>
      <c r="N78" s="5">
        <v>0.3444641458750914</v>
      </c>
      <c r="O78" s="8">
        <f t="shared" si="26"/>
        <v>3014.3617818792286</v>
      </c>
      <c r="P78" s="6">
        <v>0.43926147575499713</v>
      </c>
      <c r="Q78" s="8">
        <f t="shared" si="27"/>
        <v>13.240930047677326</v>
      </c>
      <c r="S78" s="8">
        <f t="shared" si="28"/>
        <v>1.8091543360430933</v>
      </c>
      <c r="U78" s="9">
        <v>0.6001732218988334</v>
      </c>
      <c r="V78" s="9">
        <f t="shared" si="39"/>
        <v>0.12003464437976669</v>
      </c>
      <c r="W78" s="4">
        <v>1.5</v>
      </c>
      <c r="X78" s="9">
        <f t="shared" si="40"/>
        <v>0.16368360597240914</v>
      </c>
      <c r="Y78" s="8">
        <v>9.253112445217491</v>
      </c>
      <c r="Z78" s="8">
        <f t="shared" si="29"/>
        <v>2.291990007310452</v>
      </c>
      <c r="AA78" s="8">
        <f t="shared" si="30"/>
        <v>2.887902752734991</v>
      </c>
      <c r="AB78" s="8">
        <f t="shared" si="31"/>
        <v>-0.5959127454245392</v>
      </c>
      <c r="AD78" s="4">
        <v>1428588</v>
      </c>
      <c r="AE78" s="7">
        <v>579732</v>
      </c>
      <c r="AF78" s="7">
        <f t="shared" si="41"/>
        <v>952392</v>
      </c>
      <c r="AG78" s="9">
        <v>0.6</v>
      </c>
      <c r="AH78" s="9">
        <v>0.8079999999999999</v>
      </c>
      <c r="AI78" s="7">
        <v>250.1202237150549</v>
      </c>
      <c r="AJ78" s="6">
        <v>1.3356425269332073</v>
      </c>
      <c r="AK78" s="8">
        <f t="shared" si="34"/>
        <v>192.47570008437825</v>
      </c>
      <c r="AL78" s="8">
        <f t="shared" si="35"/>
        <v>117.16217960809917</v>
      </c>
      <c r="AM78" s="8">
        <f t="shared" si="37"/>
        <v>2.5707873043393707</v>
      </c>
      <c r="AN78" s="8">
        <f t="shared" si="37"/>
        <v>1.5648678963276386</v>
      </c>
      <c r="AO78" s="8">
        <f t="shared" si="32"/>
        <v>-1.0059194080117322</v>
      </c>
    </row>
    <row r="79" spans="1:41" ht="12.75">
      <c r="A79" s="4">
        <v>1869</v>
      </c>
      <c r="B79" s="4">
        <v>4154440</v>
      </c>
      <c r="C79" s="4">
        <v>1364060</v>
      </c>
      <c r="E79" s="10">
        <f t="shared" si="38"/>
        <v>1944.2115711356344</v>
      </c>
      <c r="F79" s="8">
        <f t="shared" si="22"/>
        <v>8077.110319588725</v>
      </c>
      <c r="G79" s="5">
        <v>0.34471386552688443</v>
      </c>
      <c r="H79" s="8">
        <f t="shared" si="23"/>
        <v>2784.2919205525186</v>
      </c>
      <c r="I79" s="6">
        <v>0.35239010455329534</v>
      </c>
      <c r="J79" s="8">
        <f t="shared" si="24"/>
        <v>9.811569209903976</v>
      </c>
      <c r="L79" s="7">
        <v>6894.098241310155</v>
      </c>
      <c r="M79" s="8">
        <f t="shared" si="25"/>
        <v>9403.963647041528</v>
      </c>
      <c r="N79" s="5">
        <v>0.34471386552688443</v>
      </c>
      <c r="O79" s="8">
        <f t="shared" si="26"/>
        <v>3241.6766600459828</v>
      </c>
      <c r="P79" s="6">
        <v>0.35239010455329534</v>
      </c>
      <c r="Q79" s="8">
        <f t="shared" si="27"/>
        <v>11.423347771615811</v>
      </c>
      <c r="S79" s="8">
        <f t="shared" si="28"/>
        <v>1.6117785617118354</v>
      </c>
      <c r="U79" s="9">
        <v>0.595064871186589</v>
      </c>
      <c r="V79" s="9">
        <f t="shared" si="39"/>
        <v>0.11901297423731781</v>
      </c>
      <c r="W79" s="4">
        <v>1.5</v>
      </c>
      <c r="X79" s="9">
        <f t="shared" si="40"/>
        <v>0.1622904194145243</v>
      </c>
      <c r="Y79" s="8">
        <v>6.063792035040039</v>
      </c>
      <c r="Z79" s="8">
        <f t="shared" si="29"/>
        <v>1.990585623186994</v>
      </c>
      <c r="AA79" s="8">
        <f t="shared" si="30"/>
        <v>2.2552501611354097</v>
      </c>
      <c r="AB79" s="8">
        <f t="shared" si="31"/>
        <v>-0.2646645379484156</v>
      </c>
      <c r="AD79" s="4">
        <v>1440604</v>
      </c>
      <c r="AE79" s="7">
        <v>572356</v>
      </c>
      <c r="AF79" s="7">
        <f t="shared" si="41"/>
        <v>960402.666666667</v>
      </c>
      <c r="AG79" s="9">
        <v>0.6</v>
      </c>
      <c r="AH79" s="9">
        <v>0.812</v>
      </c>
      <c r="AI79" s="7">
        <v>250.92899846372737</v>
      </c>
      <c r="AJ79" s="6">
        <v>1.2540524000895863</v>
      </c>
      <c r="AK79" s="8">
        <f t="shared" si="34"/>
        <v>195.6862179660705</v>
      </c>
      <c r="AL79" s="8">
        <f t="shared" si="35"/>
        <v>116.62002288990058</v>
      </c>
      <c r="AM79" s="8">
        <f t="shared" si="37"/>
        <v>2.454007713048046</v>
      </c>
      <c r="AN79" s="8">
        <f t="shared" si="37"/>
        <v>1.462476196035823</v>
      </c>
      <c r="AO79" s="8">
        <f t="shared" si="32"/>
        <v>-0.9915315170122232</v>
      </c>
    </row>
    <row r="80" spans="1:41" ht="12.75">
      <c r="A80" s="4">
        <v>1870</v>
      </c>
      <c r="B80" s="4">
        <v>4445930</v>
      </c>
      <c r="C80" s="4">
        <v>1298970</v>
      </c>
      <c r="E80" s="10">
        <f t="shared" si="38"/>
        <v>1944.0053928128248</v>
      </c>
      <c r="F80" s="8">
        <f t="shared" si="22"/>
        <v>8642.91189606832</v>
      </c>
      <c r="G80" s="5">
        <v>0.34496376621320674</v>
      </c>
      <c r="H80" s="8">
        <f t="shared" si="23"/>
        <v>2981.4914387166555</v>
      </c>
      <c r="I80" s="6">
        <v>0.2651126911348001</v>
      </c>
      <c r="J80" s="8">
        <f t="shared" si="24"/>
        <v>7.904312189135395</v>
      </c>
      <c r="L80" s="7">
        <v>6099.332851969939</v>
      </c>
      <c r="M80" s="8">
        <f t="shared" si="25"/>
        <v>7922.850394723391</v>
      </c>
      <c r="N80" s="5">
        <v>0.34496376621320674</v>
      </c>
      <c r="O80" s="8">
        <f t="shared" si="26"/>
        <v>2733.0963113075727</v>
      </c>
      <c r="P80" s="6">
        <v>0.2651126911348001</v>
      </c>
      <c r="Q80" s="8">
        <f t="shared" si="27"/>
        <v>7.24578518221346</v>
      </c>
      <c r="S80" s="8">
        <f t="shared" si="28"/>
        <v>-0.6585270069219353</v>
      </c>
      <c r="U80" s="9">
        <v>0.59</v>
      </c>
      <c r="V80" s="9">
        <f t="shared" si="39"/>
        <v>0.118</v>
      </c>
      <c r="W80" s="4">
        <v>1.5</v>
      </c>
      <c r="X80" s="9">
        <f t="shared" si="40"/>
        <v>0.16090909090909092</v>
      </c>
      <c r="Y80" s="8">
        <v>5.005539105678858</v>
      </c>
      <c r="Z80" s="8">
        <f t="shared" si="29"/>
        <v>1.6091321512222123</v>
      </c>
      <c r="AA80" s="8">
        <f t="shared" si="30"/>
        <v>1.630842521163675</v>
      </c>
      <c r="AB80" s="8">
        <f t="shared" si="31"/>
        <v>-0.021710369941462693</v>
      </c>
      <c r="AD80" s="4">
        <v>1155062</v>
      </c>
      <c r="AE80" s="7">
        <v>576582</v>
      </c>
      <c r="AF80" s="7">
        <f t="shared" si="41"/>
        <v>770041.3333333335</v>
      </c>
      <c r="AG80" s="9">
        <v>0.6</v>
      </c>
      <c r="AH80" s="9">
        <v>0.815</v>
      </c>
      <c r="AI80" s="7">
        <v>251.74038842113575</v>
      </c>
      <c r="AJ80" s="6">
        <v>1.3266463157675432</v>
      </c>
      <c r="AK80" s="8">
        <f t="shared" si="34"/>
        <v>157.98816104823504</v>
      </c>
      <c r="AL80" s="8">
        <f t="shared" si="35"/>
        <v>118.29641595885775</v>
      </c>
      <c r="AM80" s="8">
        <f t="shared" si="37"/>
        <v>2.095944117895303</v>
      </c>
      <c r="AN80" s="8">
        <f t="shared" si="37"/>
        <v>1.5693750440032344</v>
      </c>
      <c r="AO80" s="8">
        <f t="shared" si="32"/>
        <v>-0.5265690738920688</v>
      </c>
    </row>
    <row r="81" spans="1:41" ht="12.75">
      <c r="A81" s="4">
        <v>1871</v>
      </c>
      <c r="B81" s="4">
        <v>5693960</v>
      </c>
      <c r="C81" s="4">
        <v>1386700</v>
      </c>
      <c r="E81" s="10">
        <f t="shared" si="38"/>
        <v>1943.7992363546628</v>
      </c>
      <c r="F81" s="8">
        <f t="shared" si="22"/>
        <v>11067.915099833996</v>
      </c>
      <c r="G81" s="5">
        <v>0.3452138480652994</v>
      </c>
      <c r="H81" s="8">
        <f t="shared" si="23"/>
        <v>3820.7975616737262</v>
      </c>
      <c r="I81" s="6">
        <v>0.28700067234640153</v>
      </c>
      <c r="J81" s="8">
        <f t="shared" si="24"/>
        <v>10.96571469099851</v>
      </c>
      <c r="L81" s="7">
        <v>5541.524760126428</v>
      </c>
      <c r="M81" s="8">
        <f t="shared" si="25"/>
        <v>7684.432384867318</v>
      </c>
      <c r="N81" s="5">
        <v>0.3452138480652994</v>
      </c>
      <c r="O81" s="8">
        <f t="shared" si="26"/>
        <v>2652.772473777653</v>
      </c>
      <c r="P81" s="6">
        <v>0.28700067234640153</v>
      </c>
      <c r="Q81" s="8">
        <f t="shared" si="27"/>
        <v>7.6134748355621324</v>
      </c>
      <c r="S81" s="8">
        <f t="shared" si="28"/>
        <v>-3.3522398554363777</v>
      </c>
      <c r="U81" s="9">
        <v>0.5345755341312092</v>
      </c>
      <c r="V81" s="9">
        <f t="shared" si="39"/>
        <v>0.10691510682624183</v>
      </c>
      <c r="W81" s="10">
        <f aca="true" t="shared" si="42" ref="W81:W99">(1+RATE(20,,-$W$80,$W$100))*W80</f>
        <v>1.4698962979688748</v>
      </c>
      <c r="X81" s="9">
        <f t="shared" si="40"/>
        <v>0.1436536555356592</v>
      </c>
      <c r="Y81" s="8">
        <v>5.767740585051662</v>
      </c>
      <c r="Z81" s="8">
        <f t="shared" si="29"/>
        <v>1.9285847243533174</v>
      </c>
      <c r="AA81" s="8">
        <f t="shared" si="30"/>
        <v>1.6163233367139218</v>
      </c>
      <c r="AB81" s="8">
        <f t="shared" si="31"/>
        <v>0.3122613876393956</v>
      </c>
      <c r="AD81" s="4">
        <v>1270893</v>
      </c>
      <c r="AE81" s="7">
        <v>598229</v>
      </c>
      <c r="AF81" s="7">
        <f t="shared" si="41"/>
        <v>847262</v>
      </c>
      <c r="AG81" s="9">
        <v>0.6</v>
      </c>
      <c r="AH81" s="9">
        <v>0.8190000000000001</v>
      </c>
      <c r="AI81" s="7">
        <v>252.55440204367258</v>
      </c>
      <c r="AJ81" s="6">
        <v>1.403442509271436</v>
      </c>
      <c r="AK81" s="8">
        <f t="shared" si="34"/>
        <v>175.24941343536312</v>
      </c>
      <c r="AL81" s="8">
        <f t="shared" si="35"/>
        <v>123.73891588437088</v>
      </c>
      <c r="AM81" s="8">
        <f t="shared" si="37"/>
        <v>2.4595247654007335</v>
      </c>
      <c r="AN81" s="8">
        <f t="shared" si="37"/>
        <v>1.7366045460328863</v>
      </c>
      <c r="AO81" s="8">
        <f t="shared" si="32"/>
        <v>-0.7229202193678472</v>
      </c>
    </row>
    <row r="82" spans="1:41" ht="12.75">
      <c r="A82" s="4">
        <v>1872</v>
      </c>
      <c r="B82" s="4">
        <v>5461900</v>
      </c>
      <c r="C82" s="4">
        <v>1463110</v>
      </c>
      <c r="E82" s="10">
        <f t="shared" si="38"/>
        <v>1943.5931017588296</v>
      </c>
      <c r="F82" s="8">
        <f t="shared" si="22"/>
        <v>10615.711162496551</v>
      </c>
      <c r="G82" s="5">
        <v>0.3454641112144989</v>
      </c>
      <c r="H82" s="8">
        <f t="shared" si="23"/>
        <v>3667.3472216617056</v>
      </c>
      <c r="I82" s="6">
        <v>0.3231484556749184</v>
      </c>
      <c r="J82" s="8">
        <f t="shared" si="24"/>
        <v>11.850975911036828</v>
      </c>
      <c r="L82" s="7">
        <v>5225.410162214462</v>
      </c>
      <c r="M82" s="8">
        <f t="shared" si="25"/>
        <v>7645.349862437601</v>
      </c>
      <c r="N82" s="5">
        <v>0.3454641112144989</v>
      </c>
      <c r="O82" s="8">
        <f t="shared" si="26"/>
        <v>2641.193995150897</v>
      </c>
      <c r="P82" s="6">
        <v>0.3231484556749184</v>
      </c>
      <c r="Q82" s="8">
        <f t="shared" si="27"/>
        <v>8.534977606708802</v>
      </c>
      <c r="S82" s="8">
        <f t="shared" si="28"/>
        <v>-3.3159983043280263</v>
      </c>
      <c r="U82" s="9">
        <v>0.48435762998587734</v>
      </c>
      <c r="V82" s="9">
        <f t="shared" si="39"/>
        <v>0.09687152599717547</v>
      </c>
      <c r="W82" s="10">
        <f t="shared" si="42"/>
        <v>1.4403967511884022</v>
      </c>
      <c r="X82" s="9">
        <f t="shared" si="40"/>
        <v>0.12823828638831777</v>
      </c>
      <c r="Y82" s="8">
        <v>7.844163592215667</v>
      </c>
      <c r="Z82" s="8">
        <f t="shared" si="29"/>
        <v>1.9061666262927655</v>
      </c>
      <c r="AA82" s="8">
        <f t="shared" si="30"/>
        <v>1.803937165495704</v>
      </c>
      <c r="AB82" s="8">
        <f t="shared" si="31"/>
        <v>0.10222946079706152</v>
      </c>
      <c r="AD82" s="4">
        <v>1461732</v>
      </c>
      <c r="AE82" s="7">
        <v>725321</v>
      </c>
      <c r="AF82" s="7">
        <f t="shared" si="41"/>
        <v>974488</v>
      </c>
      <c r="AG82" s="9">
        <v>0.6</v>
      </c>
      <c r="AH82" s="9">
        <v>0.8220000000000001</v>
      </c>
      <c r="AI82" s="7">
        <v>253.3710478150745</v>
      </c>
      <c r="AJ82" s="6">
        <v>1.484684239816055</v>
      </c>
      <c r="AK82" s="8">
        <f t="shared" si="34"/>
        <v>202.9575915187238</v>
      </c>
      <c r="AL82" s="8">
        <f t="shared" si="35"/>
        <v>151.06333093681226</v>
      </c>
      <c r="AM82" s="8">
        <f t="shared" si="37"/>
        <v>3.0132793747887385</v>
      </c>
      <c r="AN82" s="8">
        <f t="shared" si="37"/>
        <v>2.2428134665600226</v>
      </c>
      <c r="AO82" s="8">
        <f t="shared" si="32"/>
        <v>-0.770465908228716</v>
      </c>
    </row>
    <row r="83" spans="1:41" ht="12.75">
      <c r="A83" s="4">
        <v>1873</v>
      </c>
      <c r="B83" s="4">
        <v>6141100</v>
      </c>
      <c r="C83" s="4">
        <v>1471600</v>
      </c>
      <c r="E83" s="10">
        <f t="shared" si="38"/>
        <v>1943.386989023007</v>
      </c>
      <c r="F83" s="8">
        <f t="shared" si="22"/>
        <v>11934.533838289188</v>
      </c>
      <c r="G83" s="5">
        <v>0.3457145557922366</v>
      </c>
      <c r="H83" s="8">
        <f t="shared" si="23"/>
        <v>4125.942064491563</v>
      </c>
      <c r="I83" s="6">
        <v>0.36255447431505056</v>
      </c>
      <c r="J83" s="8">
        <f t="shared" si="24"/>
        <v>14.958787562460929</v>
      </c>
      <c r="L83" s="7">
        <v>5112.4366622674725</v>
      </c>
      <c r="M83" s="8">
        <f t="shared" si="25"/>
        <v>7523.461792192813</v>
      </c>
      <c r="N83" s="5">
        <v>0.3457145557922366</v>
      </c>
      <c r="O83" s="8">
        <f t="shared" si="26"/>
        <v>2600.9702515078025</v>
      </c>
      <c r="P83" s="6">
        <v>0.36255447431505056</v>
      </c>
      <c r="Q83" s="8">
        <f t="shared" si="27"/>
        <v>9.42993402244496</v>
      </c>
      <c r="S83" s="8">
        <f t="shared" si="28"/>
        <v>-5.528853540015968</v>
      </c>
      <c r="U83" s="9">
        <v>0.43885718433936777</v>
      </c>
      <c r="V83" s="9">
        <f t="shared" si="39"/>
        <v>0.08777143686787356</v>
      </c>
      <c r="W83" s="10">
        <f t="shared" si="42"/>
        <v>1.4114892347854846</v>
      </c>
      <c r="X83" s="9">
        <f t="shared" si="40"/>
        <v>0.11446797072448427</v>
      </c>
      <c r="Y83" s="8">
        <v>7.6774229734712955</v>
      </c>
      <c r="Z83" s="8">
        <f t="shared" si="29"/>
        <v>2.0785293834899394</v>
      </c>
      <c r="AA83" s="8">
        <f t="shared" si="30"/>
        <v>1.7702618496279603</v>
      </c>
      <c r="AB83" s="8">
        <f t="shared" si="31"/>
        <v>0.30826753386197914</v>
      </c>
      <c r="AD83" s="4">
        <v>1449361</v>
      </c>
      <c r="AE83" s="7">
        <v>924640</v>
      </c>
      <c r="AF83" s="7">
        <f t="shared" si="41"/>
        <v>966240.666666667</v>
      </c>
      <c r="AG83" s="9">
        <v>0.6</v>
      </c>
      <c r="AH83" s="9">
        <v>0.826</v>
      </c>
      <c r="AI83" s="7">
        <v>254.19033424651064</v>
      </c>
      <c r="AJ83" s="6">
        <v>1.577038775353149</v>
      </c>
      <c r="AK83" s="8">
        <f t="shared" si="34"/>
        <v>202.87306540664392</v>
      </c>
      <c r="AL83" s="8">
        <f t="shared" si="35"/>
        <v>194.13853884325493</v>
      </c>
      <c r="AM83" s="8">
        <f t="shared" si="37"/>
        <v>3.1993869062103304</v>
      </c>
      <c r="AN83" s="8">
        <f t="shared" si="37"/>
        <v>3.0616400354621653</v>
      </c>
      <c r="AO83" s="8">
        <f t="shared" si="32"/>
        <v>-0.13774687074816505</v>
      </c>
    </row>
    <row r="84" spans="1:41" ht="12.75">
      <c r="A84" s="4">
        <v>1874</v>
      </c>
      <c r="B84" s="4">
        <v>6005260</v>
      </c>
      <c r="C84" s="4">
        <v>1482920</v>
      </c>
      <c r="E84" s="10">
        <f t="shared" si="38"/>
        <v>1943.1808981448764</v>
      </c>
      <c r="F84" s="8">
        <f t="shared" si="22"/>
        <v>11669.306520393502</v>
      </c>
      <c r="G84" s="5">
        <v>0.3459651819300394</v>
      </c>
      <c r="H84" s="8">
        <f t="shared" si="23"/>
        <v>4037.1737533253327</v>
      </c>
      <c r="I84" s="6">
        <v>0.3068437471574585</v>
      </c>
      <c r="J84" s="8">
        <f t="shared" si="24"/>
        <v>12.38781522396086</v>
      </c>
      <c r="L84" s="7">
        <v>5042.716666432804</v>
      </c>
      <c r="M84" s="8">
        <f t="shared" si="25"/>
        <v>7477.945398986534</v>
      </c>
      <c r="N84" s="5">
        <v>0.3459651819300394</v>
      </c>
      <c r="O84" s="8">
        <f t="shared" si="26"/>
        <v>2587.108740423277</v>
      </c>
      <c r="P84" s="6">
        <v>0.3068437471574585</v>
      </c>
      <c r="Q84" s="8">
        <f t="shared" si="27"/>
        <v>7.938381402152909</v>
      </c>
      <c r="S84" s="8">
        <f t="shared" si="28"/>
        <v>-4.449433821807951</v>
      </c>
      <c r="U84" s="9">
        <v>0.397631040212773</v>
      </c>
      <c r="V84" s="9">
        <f t="shared" si="39"/>
        <v>0.07952620804255461</v>
      </c>
      <c r="W84" s="10">
        <f t="shared" si="42"/>
        <v>1.383161867222736</v>
      </c>
      <c r="X84" s="9">
        <f t="shared" si="40"/>
        <v>0.10216822484852496</v>
      </c>
      <c r="Y84" s="8">
        <v>5.495297106873285</v>
      </c>
      <c r="Z84" s="8">
        <f t="shared" si="29"/>
        <v>1.5602366943655976</v>
      </c>
      <c r="AA84" s="8">
        <f t="shared" si="30"/>
        <v>1.2463806080719886</v>
      </c>
      <c r="AB84" s="8">
        <f t="shared" si="31"/>
        <v>0.31385608629360906</v>
      </c>
      <c r="AD84" s="4">
        <v>1421903</v>
      </c>
      <c r="AE84" s="7">
        <v>757057</v>
      </c>
      <c r="AF84" s="4">
        <v>975000</v>
      </c>
      <c r="AG84" s="9">
        <f aca="true" t="shared" si="43" ref="AG84:AG123">AD84/(AD84+AF84)</f>
        <v>0.5932250908776867</v>
      </c>
      <c r="AH84" s="9">
        <v>0.8290000000000001</v>
      </c>
      <c r="AI84" s="7">
        <v>255.01226987667144</v>
      </c>
      <c r="AJ84" s="6">
        <v>1.398911337295438</v>
      </c>
      <c r="AK84" s="8">
        <f t="shared" si="34"/>
        <v>206.12004243456664</v>
      </c>
      <c r="AL84" s="8">
        <f t="shared" si="35"/>
        <v>160.04576509270328</v>
      </c>
      <c r="AM84" s="8">
        <f t="shared" si="37"/>
        <v>2.8834366420553206</v>
      </c>
      <c r="AN84" s="8">
        <f t="shared" si="37"/>
        <v>2.2388983527430506</v>
      </c>
      <c r="AO84" s="8">
        <f t="shared" si="32"/>
        <v>-0.64453828931227</v>
      </c>
    </row>
    <row r="85" spans="1:41" ht="12.75">
      <c r="A85" s="4">
        <v>1875</v>
      </c>
      <c r="B85" s="4">
        <v>6016580</v>
      </c>
      <c r="C85" s="4">
        <v>1816860</v>
      </c>
      <c r="E85" s="10">
        <f t="shared" si="38"/>
        <v>1942.9748291221204</v>
      </c>
      <c r="F85" s="8">
        <f t="shared" si="22"/>
        <v>11690.063497399567</v>
      </c>
      <c r="G85" s="5">
        <v>0.3462159897595294</v>
      </c>
      <c r="H85" s="8">
        <f t="shared" si="23"/>
        <v>4047.286904103937</v>
      </c>
      <c r="I85" s="6">
        <v>0.27225497176619423</v>
      </c>
      <c r="J85" s="8">
        <f t="shared" si="24"/>
        <v>11.01893981806505</v>
      </c>
      <c r="L85" s="7">
        <v>4860.697426512506</v>
      </c>
      <c r="M85" s="8">
        <f t="shared" si="25"/>
        <v>8831.206726333512</v>
      </c>
      <c r="N85" s="5">
        <v>0.3462159897595294</v>
      </c>
      <c r="O85" s="8">
        <f t="shared" si="26"/>
        <v>3057.50497752857</v>
      </c>
      <c r="P85" s="6">
        <v>0.27225497176619423</v>
      </c>
      <c r="Q85" s="8">
        <f t="shared" si="27"/>
        <v>8.324209313320392</v>
      </c>
      <c r="S85" s="8">
        <f t="shared" si="28"/>
        <v>-2.6947305047446584</v>
      </c>
      <c r="U85" s="9">
        <v>0.3602776706930364</v>
      </c>
      <c r="V85" s="9">
        <f t="shared" si="39"/>
        <v>0.07205553413860728</v>
      </c>
      <c r="W85" s="10">
        <f t="shared" si="42"/>
        <v>1.355403005414944</v>
      </c>
      <c r="X85" s="9">
        <f t="shared" si="40"/>
        <v>0.09118294872439787</v>
      </c>
      <c r="Y85" s="8">
        <v>5.432530255632302</v>
      </c>
      <c r="Z85" s="8">
        <f t="shared" si="29"/>
        <v>1.2533288158971363</v>
      </c>
      <c r="AA85" s="8">
        <f t="shared" si="30"/>
        <v>1.1364324033413247</v>
      </c>
      <c r="AB85" s="8">
        <f t="shared" si="31"/>
        <v>0.11689641255581162</v>
      </c>
      <c r="AD85" s="4">
        <v>1610690</v>
      </c>
      <c r="AE85" s="7">
        <v>805576</v>
      </c>
      <c r="AF85" s="4">
        <v>1090000</v>
      </c>
      <c r="AG85" s="9">
        <f t="shared" si="43"/>
        <v>0.5963994386619715</v>
      </c>
      <c r="AH85" s="9">
        <v>0.8320000000000001</v>
      </c>
      <c r="AI85" s="7">
        <v>255.83686327185754</v>
      </c>
      <c r="AJ85" s="6">
        <v>1.175049096078456</v>
      </c>
      <c r="AK85" s="8">
        <f t="shared" si="34"/>
        <v>232.0133345639822</v>
      </c>
      <c r="AL85" s="8">
        <f t="shared" si="35"/>
        <v>171.47190275661882</v>
      </c>
      <c r="AM85" s="8">
        <f aca="true" t="shared" si="44" ref="AM85:AN104">$AJ85/100*AK85</f>
        <v>2.726270590575557</v>
      </c>
      <c r="AN85" s="8">
        <f t="shared" si="44"/>
        <v>2.0148790433701786</v>
      </c>
      <c r="AO85" s="8">
        <f t="shared" si="32"/>
        <v>-0.7113915472053782</v>
      </c>
    </row>
    <row r="86" spans="1:41" ht="12.75">
      <c r="A86" s="4">
        <v>1876</v>
      </c>
      <c r="B86" s="4">
        <v>5581000</v>
      </c>
      <c r="C86" s="4">
        <v>1542000</v>
      </c>
      <c r="E86" s="10">
        <f t="shared" si="38"/>
        <v>1942.7687819524208</v>
      </c>
      <c r="F86" s="8">
        <f t="shared" si="22"/>
        <v>10842.59257207646</v>
      </c>
      <c r="G86" s="5">
        <v>0.3464669794124243</v>
      </c>
      <c r="H86" s="8">
        <f t="shared" si="23"/>
        <v>3756.60029744692</v>
      </c>
      <c r="I86" s="6">
        <v>0.2728079675990048</v>
      </c>
      <c r="J86" s="8">
        <f t="shared" si="24"/>
        <v>10.248304922283111</v>
      </c>
      <c r="L86" s="7">
        <v>3466.9671116236254</v>
      </c>
      <c r="M86" s="8">
        <f t="shared" si="25"/>
        <v>5346.063286123631</v>
      </c>
      <c r="N86" s="5">
        <v>0.3464669794124243</v>
      </c>
      <c r="O86" s="8">
        <f t="shared" si="26"/>
        <v>1852.2343984909135</v>
      </c>
      <c r="P86" s="6">
        <v>0.2728079675990048</v>
      </c>
      <c r="Q86" s="8">
        <f t="shared" si="27"/>
        <v>5.053043017692712</v>
      </c>
      <c r="S86" s="8">
        <f t="shared" si="28"/>
        <v>-5.195261904590399</v>
      </c>
      <c r="U86" s="9">
        <v>0.32643326821403024</v>
      </c>
      <c r="V86" s="9">
        <f t="shared" si="39"/>
        <v>0.06528665364280604</v>
      </c>
      <c r="W86" s="10">
        <f t="shared" si="42"/>
        <v>1.328201239943542</v>
      </c>
      <c r="X86" s="9">
        <f t="shared" si="40"/>
        <v>0.08137250304106229</v>
      </c>
      <c r="Y86" s="8">
        <v>6.5367749256550995</v>
      </c>
      <c r="Z86" s="8">
        <f t="shared" si="29"/>
        <v>1.126242329249822</v>
      </c>
      <c r="AA86" s="8">
        <f t="shared" si="30"/>
        <v>0.9050097330169207</v>
      </c>
      <c r="AB86" s="8">
        <f t="shared" si="31"/>
        <v>0.22123259623290137</v>
      </c>
      <c r="AD86" s="4">
        <v>1713224</v>
      </c>
      <c r="AE86" s="7">
        <v>835593</v>
      </c>
      <c r="AF86" s="4">
        <v>1321000</v>
      </c>
      <c r="AG86" s="9">
        <f t="shared" si="43"/>
        <v>0.5646333296421094</v>
      </c>
      <c r="AH86" s="9">
        <v>0.836</v>
      </c>
      <c r="AI86" s="7">
        <v>256.6641230260691</v>
      </c>
      <c r="AJ86" s="6">
        <v>1.2673450265085207</v>
      </c>
      <c r="AK86" s="8">
        <f t="shared" si="34"/>
        <v>283.44856424857755</v>
      </c>
      <c r="AL86" s="8">
        <f t="shared" si="35"/>
        <v>179.29419844523972</v>
      </c>
      <c r="AM86" s="8">
        <f t="shared" si="44"/>
        <v>3.592271281714156</v>
      </c>
      <c r="AN86" s="8">
        <f t="shared" si="44"/>
        <v>2.272276106814063</v>
      </c>
      <c r="AO86" s="8">
        <f t="shared" si="32"/>
        <v>-1.319995174900093</v>
      </c>
    </row>
    <row r="87" spans="1:41" ht="12.75">
      <c r="A87" s="4">
        <v>1877</v>
      </c>
      <c r="B87" s="4">
        <v>5910000</v>
      </c>
      <c r="C87" s="4">
        <v>1677000</v>
      </c>
      <c r="E87" s="10">
        <f t="shared" si="38"/>
        <v>1942.5627566334604</v>
      </c>
      <c r="F87" s="8">
        <f t="shared" si="22"/>
        <v>11480.54589170375</v>
      </c>
      <c r="G87" s="5">
        <v>0.34671815102053716</v>
      </c>
      <c r="H87" s="8">
        <f t="shared" si="23"/>
        <v>3980.5136442779485</v>
      </c>
      <c r="I87" s="6">
        <v>0.27797557890651287</v>
      </c>
      <c r="J87" s="8">
        <f t="shared" si="24"/>
        <v>11.06485584613436</v>
      </c>
      <c r="L87" s="7">
        <v>3536.155910675969</v>
      </c>
      <c r="M87" s="8">
        <f t="shared" si="25"/>
        <v>5930.1334622036</v>
      </c>
      <c r="N87" s="5">
        <v>0.34671815102053716</v>
      </c>
      <c r="O87" s="8">
        <f t="shared" si="26"/>
        <v>2056.0849093202487</v>
      </c>
      <c r="P87" s="6">
        <v>0.27797557890651287</v>
      </c>
      <c r="Q87" s="8">
        <f t="shared" si="27"/>
        <v>5.715413929492412</v>
      </c>
      <c r="S87" s="8">
        <f t="shared" si="28"/>
        <v>-5.349441916641949</v>
      </c>
      <c r="U87" s="9">
        <v>0.2957682012096805</v>
      </c>
      <c r="V87" s="9">
        <f t="shared" si="39"/>
        <v>0.059153640241936103</v>
      </c>
      <c r="W87" s="10">
        <f t="shared" si="42"/>
        <v>1.301545390367121</v>
      </c>
      <c r="X87" s="9">
        <f t="shared" si="40"/>
        <v>0.07261198585625567</v>
      </c>
      <c r="Y87" s="8">
        <v>6.493801641320392</v>
      </c>
      <c r="Z87" s="8">
        <f t="shared" si="29"/>
        <v>1.063019791240922</v>
      </c>
      <c r="AA87" s="8">
        <f t="shared" si="30"/>
        <v>0.8440686097136294</v>
      </c>
      <c r="AB87" s="8">
        <f t="shared" si="31"/>
        <v>0.21895118152729265</v>
      </c>
      <c r="AD87" s="4">
        <v>1761166</v>
      </c>
      <c r="AE87" s="7">
        <v>876414</v>
      </c>
      <c r="AF87" s="4">
        <v>1521000</v>
      </c>
      <c r="AG87" s="9">
        <f t="shared" si="43"/>
        <v>0.5365865102496339</v>
      </c>
      <c r="AH87" s="9">
        <v>0.8390000000000001</v>
      </c>
      <c r="AI87" s="7">
        <v>257.4940577610953</v>
      </c>
      <c r="AJ87" s="6">
        <v>1.0879332346140302</v>
      </c>
      <c r="AK87" s="8">
        <f t="shared" si="34"/>
        <v>328.59305949603123</v>
      </c>
      <c r="AL87" s="8">
        <f t="shared" si="35"/>
        <v>189.33830219931272</v>
      </c>
      <c r="AM87" s="8">
        <f t="shared" si="44"/>
        <v>3.5748731008923773</v>
      </c>
      <c r="AN87" s="8">
        <f t="shared" si="44"/>
        <v>2.0598743154802706</v>
      </c>
      <c r="AO87" s="8">
        <f t="shared" si="32"/>
        <v>-1.5149987854121068</v>
      </c>
    </row>
    <row r="88" spans="1:41" ht="12.75">
      <c r="A88" s="4">
        <v>1878</v>
      </c>
      <c r="B88" s="4">
        <v>6118000</v>
      </c>
      <c r="C88" s="4">
        <v>1972000</v>
      </c>
      <c r="E88" s="10">
        <f t="shared" si="38"/>
        <v>1942.356753162922</v>
      </c>
      <c r="F88" s="8">
        <f t="shared" si="22"/>
        <v>11883.338615850756</v>
      </c>
      <c r="G88" s="5">
        <v>0.34696950471577653</v>
      </c>
      <c r="H88" s="8">
        <f t="shared" si="23"/>
        <v>4123.156113911598</v>
      </c>
      <c r="I88" s="6">
        <v>0.24462186180718565</v>
      </c>
      <c r="J88" s="8">
        <f t="shared" si="24"/>
        <v>10.086141251067355</v>
      </c>
      <c r="L88" s="7">
        <v>3088.8790683999355</v>
      </c>
      <c r="M88" s="8">
        <f t="shared" si="25"/>
        <v>6091.269522884673</v>
      </c>
      <c r="N88" s="5">
        <v>0.34696950471577653</v>
      </c>
      <c r="O88" s="8">
        <f t="shared" si="26"/>
        <v>2113.4847694455993</v>
      </c>
      <c r="P88" s="6">
        <v>0.24462186180718565</v>
      </c>
      <c r="Q88" s="8">
        <f t="shared" si="27"/>
        <v>5.170045792029129</v>
      </c>
      <c r="S88" s="8">
        <f t="shared" si="28"/>
        <v>-4.9160954590382255</v>
      </c>
      <c r="U88" s="9">
        <v>0.2679838036282914</v>
      </c>
      <c r="V88" s="9">
        <f t="shared" si="39"/>
        <v>0.05359676072565828</v>
      </c>
      <c r="W88" s="10">
        <f t="shared" si="42"/>
        <v>1.2754245006260567</v>
      </c>
      <c r="X88" s="9">
        <f t="shared" si="40"/>
        <v>0.06478968827587671</v>
      </c>
      <c r="Y88" s="8">
        <v>8.086456621939453</v>
      </c>
      <c r="Z88" s="8">
        <f t="shared" si="29"/>
        <v>0.851051973986574</v>
      </c>
      <c r="AA88" s="8">
        <f t="shared" si="30"/>
        <v>0.8215875858592298</v>
      </c>
      <c r="AB88" s="8">
        <f t="shared" si="31"/>
        <v>0.0294643881273442</v>
      </c>
      <c r="AD88" s="4">
        <v>1904849</v>
      </c>
      <c r="AE88" s="7">
        <v>1027621</v>
      </c>
      <c r="AF88" s="4">
        <v>1512000</v>
      </c>
      <c r="AG88" s="9">
        <f t="shared" si="43"/>
        <v>0.5574870297165605</v>
      </c>
      <c r="AH88" s="9">
        <v>0.843</v>
      </c>
      <c r="AI88" s="7">
        <v>258.32667612660435</v>
      </c>
      <c r="AJ88" s="6">
        <v>0.9261372205167007</v>
      </c>
      <c r="AK88" s="8">
        <f t="shared" si="34"/>
        <v>329.267314617788</v>
      </c>
      <c r="AL88" s="8">
        <f t="shared" si="35"/>
        <v>223.7843962399774</v>
      </c>
      <c r="AM88" s="8">
        <f t="shared" si="44"/>
        <v>3.0494671556711617</v>
      </c>
      <c r="AN88" s="8">
        <f t="shared" si="44"/>
        <v>2.0725505872870067</v>
      </c>
      <c r="AO88" s="8">
        <f t="shared" si="32"/>
        <v>-0.976916568384155</v>
      </c>
    </row>
    <row r="89" spans="1:41" ht="12.75">
      <c r="A89" s="4">
        <v>1879</v>
      </c>
      <c r="B89" s="4">
        <v>6218000</v>
      </c>
      <c r="C89" s="4">
        <v>2169000</v>
      </c>
      <c r="E89" s="10">
        <f t="shared" si="38"/>
        <v>1942.1507715384885</v>
      </c>
      <c r="F89" s="8">
        <f aca="true" t="shared" si="45" ref="F89:F123">(B89*E89)/1000000</f>
        <v>12076.29349742632</v>
      </c>
      <c r="G89" s="5">
        <v>0.34722104063014664</v>
      </c>
      <c r="H89" s="8">
        <f aca="true" t="shared" si="46" ref="H89:H123">F89*G89</f>
        <v>4193.14319513144</v>
      </c>
      <c r="I89" s="6">
        <v>0.21692940372928063</v>
      </c>
      <c r="J89" s="8">
        <f aca="true" t="shared" si="47" ref="J89:J123">(I89/100)*H89</f>
        <v>9.096160530713538</v>
      </c>
      <c r="L89" s="7">
        <v>3158.571003226002</v>
      </c>
      <c r="M89" s="8">
        <f aca="true" t="shared" si="48" ref="M89:M123">(C89*L89)/1000000</f>
        <v>6850.940505997199</v>
      </c>
      <c r="N89" s="5">
        <v>0.34722104063014664</v>
      </c>
      <c r="O89" s="8">
        <f aca="true" t="shared" si="49" ref="O89:O123">M89*N89</f>
        <v>2378.7906917875707</v>
      </c>
      <c r="P89" s="6">
        <v>0.21692940372928063</v>
      </c>
      <c r="Q89" s="8">
        <f aca="true" t="shared" si="50" ref="Q89:Q123">(P89/100)*O89</f>
        <v>5.160296463662407</v>
      </c>
      <c r="S89" s="8">
        <f aca="true" t="shared" si="51" ref="S89:S123">Q89-J89</f>
        <v>-3.9358640670511313</v>
      </c>
      <c r="U89" s="9">
        <v>0.24280946603916434</v>
      </c>
      <c r="V89" s="9">
        <f t="shared" si="39"/>
        <v>0.04856189320783287</v>
      </c>
      <c r="W89" s="10">
        <f t="shared" si="42"/>
        <v>1.2498278345393612</v>
      </c>
      <c r="X89" s="9">
        <f t="shared" si="40"/>
        <v>0.05780571072232407</v>
      </c>
      <c r="Y89" s="8">
        <v>6.77304616135877</v>
      </c>
      <c r="Z89" s="8">
        <f aca="true" t="shared" si="52" ref="Z89:Z123">(J89+AM89)*X89</f>
        <v>0.7150172243283817</v>
      </c>
      <c r="AA89" s="8">
        <f aca="true" t="shared" si="53" ref="AA89:AA123">(Q89+Y89+AN89)*V89</f>
        <v>0.7111138609593864</v>
      </c>
      <c r="AB89" s="8">
        <f aca="true" t="shared" si="54" ref="AB89:AB123">Z89-AA89</f>
        <v>0.0039033633689952163</v>
      </c>
      <c r="AD89" s="4">
        <v>2089760</v>
      </c>
      <c r="AE89" s="7">
        <v>1207196</v>
      </c>
      <c r="AF89" s="4">
        <v>1458000</v>
      </c>
      <c r="AG89" s="9">
        <f t="shared" si="43"/>
        <v>0.5890364624439083</v>
      </c>
      <c r="AH89" s="9">
        <v>0.846</v>
      </c>
      <c r="AI89" s="7">
        <v>259.1619868002335</v>
      </c>
      <c r="AJ89" s="6">
        <v>1.023924007655976</v>
      </c>
      <c r="AK89" s="8">
        <f t="shared" si="34"/>
        <v>319.6680175345104</v>
      </c>
      <c r="AL89" s="8">
        <f t="shared" si="35"/>
        <v>264.67897948943124</v>
      </c>
      <c r="AM89" s="8">
        <f t="shared" si="44"/>
        <v>3.2731575763337664</v>
      </c>
      <c r="AN89" s="8">
        <f t="shared" si="44"/>
        <v>2.710111614211123</v>
      </c>
      <c r="AO89" s="8">
        <f aca="true" t="shared" si="55" ref="AO89:AO123">AN89-AM89</f>
        <v>-0.5630459621226436</v>
      </c>
    </row>
    <row r="90" spans="1:41" ht="12.75">
      <c r="A90" s="4">
        <v>1880</v>
      </c>
      <c r="B90" s="4">
        <v>6661000</v>
      </c>
      <c r="C90" s="4">
        <v>2280000</v>
      </c>
      <c r="E90" s="10">
        <f t="shared" si="38"/>
        <v>1941.9448117578431</v>
      </c>
      <c r="F90" s="8">
        <f t="shared" si="45"/>
        <v>12935.294391118994</v>
      </c>
      <c r="G90" s="5">
        <v>0.3474727588957476</v>
      </c>
      <c r="H90" s="8">
        <f t="shared" si="46"/>
        <v>4494.662429210806</v>
      </c>
      <c r="I90" s="6">
        <v>0.23329761369364574</v>
      </c>
      <c r="J90" s="8">
        <f t="shared" si="47"/>
        <v>10.485940190933661</v>
      </c>
      <c r="L90" s="7">
        <v>3437.277149585889</v>
      </c>
      <c r="M90" s="8">
        <f t="shared" si="48"/>
        <v>7836.991901055827</v>
      </c>
      <c r="N90" s="5">
        <v>0.3474727588957476</v>
      </c>
      <c r="O90" s="8">
        <f t="shared" si="49"/>
        <v>2723.141197303498</v>
      </c>
      <c r="P90" s="6">
        <v>0.23329761369364574</v>
      </c>
      <c r="Q90" s="8">
        <f t="shared" si="50"/>
        <v>6.353023430817634</v>
      </c>
      <c r="S90" s="8">
        <f t="shared" si="51"/>
        <v>-4.132916760116027</v>
      </c>
      <c r="U90" s="9">
        <v>0.22</v>
      </c>
      <c r="V90" s="9">
        <f t="shared" si="39"/>
        <v>0.044000000000000004</v>
      </c>
      <c r="W90" s="10">
        <f t="shared" si="42"/>
        <v>1.2247448713919082</v>
      </c>
      <c r="X90" s="9">
        <f t="shared" si="40"/>
        <v>0.05157072322929294</v>
      </c>
      <c r="Y90" s="8">
        <v>7.6642431007607374</v>
      </c>
      <c r="Z90" s="8">
        <f t="shared" si="52"/>
        <v>0.7305577973927867</v>
      </c>
      <c r="AA90" s="8">
        <f t="shared" si="53"/>
        <v>0.7515388649531557</v>
      </c>
      <c r="AB90" s="8">
        <f t="shared" si="54"/>
        <v>-0.020981067560368993</v>
      </c>
      <c r="AD90" s="4">
        <v>2291691</v>
      </c>
      <c r="AE90" s="7">
        <v>1323416</v>
      </c>
      <c r="AF90" s="4">
        <v>1590000</v>
      </c>
      <c r="AG90" s="9">
        <f t="shared" si="43"/>
        <v>0.5903847060469265</v>
      </c>
      <c r="AH90" s="9">
        <v>0.85</v>
      </c>
      <c r="AI90" s="7">
        <v>259.9999984876794</v>
      </c>
      <c r="AJ90" s="6">
        <v>1.0473246962858476</v>
      </c>
      <c r="AK90" s="8">
        <f t="shared" si="34"/>
        <v>351.38999795609874</v>
      </c>
      <c r="AL90" s="8">
        <f t="shared" si="35"/>
        <v>292.4749342987851</v>
      </c>
      <c r="AM90" s="8">
        <f t="shared" si="44"/>
        <v>3.680194228872557</v>
      </c>
      <c r="AN90" s="8">
        <f t="shared" si="44"/>
        <v>3.0631622173569832</v>
      </c>
      <c r="AO90" s="8">
        <f t="shared" si="55"/>
        <v>-0.6170320115155739</v>
      </c>
    </row>
    <row r="91" spans="1:41" ht="12.75">
      <c r="A91" s="4">
        <v>1881</v>
      </c>
      <c r="B91" s="4">
        <v>7032000</v>
      </c>
      <c r="C91" s="4">
        <v>2319000</v>
      </c>
      <c r="E91" s="7">
        <v>1941.7388738186714</v>
      </c>
      <c r="F91" s="8">
        <f t="shared" si="45"/>
        <v>13654.307760692898</v>
      </c>
      <c r="G91" s="5">
        <v>0.34772465964477495</v>
      </c>
      <c r="H91" s="8">
        <f t="shared" si="46"/>
        <v>4747.939518771947</v>
      </c>
      <c r="I91" s="6">
        <v>0.24417150668323506</v>
      </c>
      <c r="J91" s="8">
        <f t="shared" si="47"/>
        <v>11.593115459394204</v>
      </c>
      <c r="L91" s="7">
        <v>3455.718691677536</v>
      </c>
      <c r="M91" s="8">
        <f t="shared" si="48"/>
        <v>8013.811646000206</v>
      </c>
      <c r="N91" s="5">
        <v>0.34772465964477495</v>
      </c>
      <c r="O91" s="8">
        <f t="shared" si="49"/>
        <v>2786.5999270627553</v>
      </c>
      <c r="P91" s="6">
        <v>0.24417150668323506</v>
      </c>
      <c r="Q91" s="8">
        <f t="shared" si="50"/>
        <v>6.804083027143059</v>
      </c>
      <c r="S91" s="8">
        <f t="shared" si="51"/>
        <v>-4.789032432251145</v>
      </c>
      <c r="U91" s="9">
        <v>0.22620566148157878</v>
      </c>
      <c r="V91" s="9">
        <f t="shared" si="39"/>
        <v>0.04524113229631576</v>
      </c>
      <c r="W91" s="10">
        <f t="shared" si="42"/>
        <v>1.2001653016102212</v>
      </c>
      <c r="X91" s="9">
        <f t="shared" si="40"/>
        <v>0.052206837704546434</v>
      </c>
      <c r="Y91" s="8">
        <v>6.91316035761265</v>
      </c>
      <c r="Z91" s="8">
        <f t="shared" si="52"/>
        <v>0.7905162219587599</v>
      </c>
      <c r="AA91" s="8">
        <f t="shared" si="53"/>
        <v>0.7717185947866985</v>
      </c>
      <c r="AB91" s="8">
        <f t="shared" si="54"/>
        <v>0.01879762717206146</v>
      </c>
      <c r="AD91" s="4">
        <v>2527751</v>
      </c>
      <c r="AE91" s="7">
        <v>1521179</v>
      </c>
      <c r="AF91" s="4">
        <v>1616000</v>
      </c>
      <c r="AG91" s="9">
        <f t="shared" si="43"/>
        <v>0.6100151770702439</v>
      </c>
      <c r="AH91" s="9">
        <v>0.85</v>
      </c>
      <c r="AI91" s="7">
        <v>259.75388274911097</v>
      </c>
      <c r="AJ91" s="6">
        <v>0.9946498217518456</v>
      </c>
      <c r="AK91" s="8">
        <f t="shared" si="34"/>
        <v>356.79793334417883</v>
      </c>
      <c r="AL91" s="8">
        <f t="shared" si="35"/>
        <v>335.8623288654484</v>
      </c>
      <c r="AM91" s="8">
        <f t="shared" si="44"/>
        <v>3.5488900080221435</v>
      </c>
      <c r="AN91" s="8">
        <f t="shared" si="44"/>
        <v>3.34065405539178</v>
      </c>
      <c r="AO91" s="8">
        <f t="shared" si="55"/>
        <v>-0.20823595263036365</v>
      </c>
    </row>
    <row r="92" spans="1:41" ht="12.75">
      <c r="A92" s="4">
        <v>1882</v>
      </c>
      <c r="B92" s="4">
        <v>7980000</v>
      </c>
      <c r="C92" s="4">
        <v>2545000</v>
      </c>
      <c r="E92" s="10">
        <f aca="true" t="shared" si="56" ref="E92:E99">(1+RATE(9,,-$E$91,$E$100))*E91</f>
        <v>1939.8874448830763</v>
      </c>
      <c r="F92" s="8">
        <f t="shared" si="45"/>
        <v>15480.301810166948</v>
      </c>
      <c r="G92" s="5">
        <v>0.3479767430095203</v>
      </c>
      <c r="H92" s="8">
        <f t="shared" si="46"/>
        <v>5386.785004706276</v>
      </c>
      <c r="I92" s="6">
        <v>0.24205237492649867</v>
      </c>
      <c r="J92" s="8">
        <f t="shared" si="47"/>
        <v>13.038841036076043</v>
      </c>
      <c r="L92" s="7">
        <v>3736.5984226480473</v>
      </c>
      <c r="M92" s="8">
        <f t="shared" si="48"/>
        <v>9509.64298563928</v>
      </c>
      <c r="N92" s="5">
        <v>0.3479767430095203</v>
      </c>
      <c r="O92" s="8">
        <f t="shared" si="49"/>
        <v>3309.1345933260873</v>
      </c>
      <c r="P92" s="6">
        <v>0.24205237492649867</v>
      </c>
      <c r="Q92" s="8">
        <f t="shared" si="50"/>
        <v>8.009838872660128</v>
      </c>
      <c r="S92" s="8">
        <f t="shared" si="51"/>
        <v>-5.029002163415916</v>
      </c>
      <c r="U92" s="9">
        <v>0.23258636948326641</v>
      </c>
      <c r="V92" s="9">
        <f t="shared" si="39"/>
        <v>0.046517273896653284</v>
      </c>
      <c r="W92" s="10">
        <f t="shared" si="42"/>
        <v>1.1760790225250415</v>
      </c>
      <c r="X92" s="9">
        <f t="shared" si="40"/>
        <v>0.05284694242188895</v>
      </c>
      <c r="Y92" s="8">
        <v>7.21748758454273</v>
      </c>
      <c r="Z92" s="8">
        <f t="shared" si="52"/>
        <v>0.8815190012227927</v>
      </c>
      <c r="AA92" s="8">
        <f t="shared" si="53"/>
        <v>0.8983886439323293</v>
      </c>
      <c r="AB92" s="8">
        <f t="shared" si="54"/>
        <v>-0.016869642709536614</v>
      </c>
      <c r="AD92" s="4">
        <v>2443051</v>
      </c>
      <c r="AE92" s="7">
        <v>1733331</v>
      </c>
      <c r="AF92" s="4">
        <v>1545000</v>
      </c>
      <c r="AG92" s="9">
        <f t="shared" si="43"/>
        <v>0.6125927175956376</v>
      </c>
      <c r="AH92" s="9">
        <v>0.85</v>
      </c>
      <c r="AI92" s="7">
        <v>259.5079999834545</v>
      </c>
      <c r="AJ92" s="6">
        <v>1.0685963834423822</v>
      </c>
      <c r="AK92" s="8">
        <f aca="true" t="shared" si="57" ref="AK92:AK123">(AF92*AH92*AI92)/1000000</f>
        <v>340.79888097827165</v>
      </c>
      <c r="AL92" s="8">
        <f aca="true" t="shared" si="58" ref="AL92:AL123">(AE92*AH92*AI92)/1000000</f>
        <v>382.341271951423</v>
      </c>
      <c r="AM92" s="8">
        <f t="shared" si="44"/>
        <v>3.641764516945919</v>
      </c>
      <c r="AN92" s="8">
        <f t="shared" si="44"/>
        <v>4.085685004480509</v>
      </c>
      <c r="AO92" s="8">
        <f t="shared" si="55"/>
        <v>0.4439204875345899</v>
      </c>
    </row>
    <row r="93" spans="1:41" ht="12.75">
      <c r="A93" s="4">
        <v>1883</v>
      </c>
      <c r="B93" s="4">
        <v>7783000</v>
      </c>
      <c r="C93" s="4">
        <v>2641000</v>
      </c>
      <c r="E93" s="10">
        <f t="shared" si="56"/>
        <v>1938.0377812667782</v>
      </c>
      <c r="F93" s="8">
        <f t="shared" si="45"/>
        <v>15083.748051599334</v>
      </c>
      <c r="G93" s="5">
        <v>0.34822900912237115</v>
      </c>
      <c r="H93" s="8">
        <f t="shared" si="46"/>
        <v>5252.598637859933</v>
      </c>
      <c r="I93" s="6">
        <v>0.23745786414997033</v>
      </c>
      <c r="J93" s="8">
        <f t="shared" si="47"/>
        <v>12.47270853783263</v>
      </c>
      <c r="L93" s="7">
        <v>3840.281854260128</v>
      </c>
      <c r="M93" s="8">
        <f t="shared" si="48"/>
        <v>10142.184377100997</v>
      </c>
      <c r="N93" s="5">
        <v>0.34822900912237115</v>
      </c>
      <c r="O93" s="8">
        <f t="shared" si="49"/>
        <v>3531.8028159742735</v>
      </c>
      <c r="P93" s="6">
        <v>0.23745786414997033</v>
      </c>
      <c r="Q93" s="8">
        <f t="shared" si="50"/>
        <v>8.386543532801017</v>
      </c>
      <c r="S93" s="8">
        <f t="shared" si="51"/>
        <v>-4.086165005031614</v>
      </c>
      <c r="U93" s="9">
        <v>0.2391470616389144</v>
      </c>
      <c r="V93" s="9">
        <f t="shared" si="39"/>
        <v>0.04782941232778288</v>
      </c>
      <c r="W93" s="10">
        <f t="shared" si="42"/>
        <v>1.152476134218941</v>
      </c>
      <c r="X93" s="9">
        <f t="shared" si="40"/>
        <v>0.05349103497579122</v>
      </c>
      <c r="Y93" s="8">
        <v>6.26000867696242</v>
      </c>
      <c r="Z93" s="8">
        <f t="shared" si="52"/>
        <v>0.7875895306643044</v>
      </c>
      <c r="AA93" s="8">
        <f t="shared" si="53"/>
        <v>0.8265967052664871</v>
      </c>
      <c r="AB93" s="8">
        <f t="shared" si="54"/>
        <v>-0.039007174602182726</v>
      </c>
      <c r="AD93" s="4">
        <v>2811475</v>
      </c>
      <c r="AE93" s="7">
        <v>1968184</v>
      </c>
      <c r="AF93" s="4">
        <v>1681000</v>
      </c>
      <c r="AG93" s="9">
        <f t="shared" si="43"/>
        <v>0.6258187302099623</v>
      </c>
      <c r="AH93" s="9">
        <v>0.85</v>
      </c>
      <c r="AI93" s="7">
        <v>259.26234997017815</v>
      </c>
      <c r="AJ93" s="6">
        <v>0.6076600207889166</v>
      </c>
      <c r="AK93" s="8">
        <f t="shared" si="57"/>
        <v>370.44700875488905</v>
      </c>
      <c r="AL93" s="8">
        <f t="shared" si="58"/>
        <v>433.73460766164936</v>
      </c>
      <c r="AM93" s="8">
        <f t="shared" si="44"/>
        <v>2.2510583704118785</v>
      </c>
      <c r="AN93" s="8">
        <f t="shared" si="44"/>
        <v>2.6356318070855043</v>
      </c>
      <c r="AO93" s="8">
        <f t="shared" si="55"/>
        <v>0.38457343667362576</v>
      </c>
    </row>
    <row r="94" spans="1:41" ht="12.75">
      <c r="A94" s="4">
        <v>1884</v>
      </c>
      <c r="B94" s="4">
        <v>8425000</v>
      </c>
      <c r="C94" s="4">
        <v>2679000</v>
      </c>
      <c r="E94" s="10">
        <f t="shared" si="56"/>
        <v>1936.1898812865625</v>
      </c>
      <c r="F94" s="8">
        <f t="shared" si="45"/>
        <v>16312.39974983929</v>
      </c>
      <c r="G94" s="5">
        <v>0.348481458115811</v>
      </c>
      <c r="H94" s="8">
        <f t="shared" si="46"/>
        <v>5684.568850191986</v>
      </c>
      <c r="I94" s="6">
        <v>0.220119119562284</v>
      </c>
      <c r="J94" s="8">
        <f t="shared" si="47"/>
        <v>12.512822903954449</v>
      </c>
      <c r="L94" s="7">
        <v>3935.4852551033464</v>
      </c>
      <c r="M94" s="8">
        <f t="shared" si="48"/>
        <v>10543.164998421866</v>
      </c>
      <c r="N94" s="5">
        <v>0.348481458115811</v>
      </c>
      <c r="O94" s="8">
        <f t="shared" si="49"/>
        <v>3674.097511805634</v>
      </c>
      <c r="P94" s="6">
        <v>0.220119119562284</v>
      </c>
      <c r="Q94" s="8">
        <f t="shared" si="50"/>
        <v>8.087391094846344</v>
      </c>
      <c r="S94" s="8">
        <f t="shared" si="51"/>
        <v>-4.425431809108105</v>
      </c>
      <c r="U94" s="9">
        <v>0.24589281486093872</v>
      </c>
      <c r="V94" s="9">
        <f t="shared" si="39"/>
        <v>0.04917856297218775</v>
      </c>
      <c r="W94" s="10">
        <f t="shared" si="42"/>
        <v>1.1293469354572676</v>
      </c>
      <c r="X94" s="9">
        <f t="shared" si="40"/>
        <v>0.05413911369389686</v>
      </c>
      <c r="Y94" s="8">
        <v>7.747660656211476</v>
      </c>
      <c r="Z94" s="8">
        <f t="shared" si="52"/>
        <v>0.8415104274151167</v>
      </c>
      <c r="AA94" s="8">
        <f t="shared" si="53"/>
        <v>0.9662466005717604</v>
      </c>
      <c r="AB94" s="8">
        <f t="shared" si="54"/>
        <v>-0.12473617315664365</v>
      </c>
      <c r="AD94" s="4">
        <v>2860141</v>
      </c>
      <c r="AE94" s="7">
        <v>2176395</v>
      </c>
      <c r="AF94" s="4">
        <v>1730000</v>
      </c>
      <c r="AG94" s="9">
        <f t="shared" si="43"/>
        <v>0.6231052597294942</v>
      </c>
      <c r="AH94" s="9">
        <v>0.85</v>
      </c>
      <c r="AI94" s="7">
        <v>259.01693248895873</v>
      </c>
      <c r="AJ94" s="6">
        <v>0.7956904330243856</v>
      </c>
      <c r="AK94" s="8">
        <f t="shared" si="57"/>
        <v>380.8843992250138</v>
      </c>
      <c r="AL94" s="8">
        <f t="shared" si="58"/>
        <v>479.1646832666612</v>
      </c>
      <c r="AM94" s="8">
        <f t="shared" si="44"/>
        <v>3.0306607255158418</v>
      </c>
      <c r="AN94" s="8">
        <f t="shared" si="44"/>
        <v>3.812667543184422</v>
      </c>
      <c r="AO94" s="8">
        <f t="shared" si="55"/>
        <v>0.7820068176685804</v>
      </c>
    </row>
    <row r="95" spans="1:41" ht="12.75">
      <c r="A95" s="4">
        <v>1885</v>
      </c>
      <c r="B95" s="4">
        <v>7869000</v>
      </c>
      <c r="C95" s="4">
        <v>2916000</v>
      </c>
      <c r="E95" s="10">
        <f t="shared" si="56"/>
        <v>1934.3437432608193</v>
      </c>
      <c r="F95" s="8">
        <f t="shared" si="45"/>
        <v>15221.350915719388</v>
      </c>
      <c r="G95" s="5">
        <v>0.34873409012241924</v>
      </c>
      <c r="H95" s="8">
        <f t="shared" si="46"/>
        <v>5308.203962027454</v>
      </c>
      <c r="I95" s="6">
        <v>0.186752020515741</v>
      </c>
      <c r="J95" s="8">
        <f t="shared" si="47"/>
        <v>9.913178152182887</v>
      </c>
      <c r="L95" s="7">
        <v>3544.781293874405</v>
      </c>
      <c r="M95" s="8">
        <f t="shared" si="48"/>
        <v>10336.582252937766</v>
      </c>
      <c r="N95" s="5">
        <v>0.34873409012241924</v>
      </c>
      <c r="O95" s="8">
        <f t="shared" si="49"/>
        <v>3604.718606953798</v>
      </c>
      <c r="P95" s="6">
        <v>0.186752020515741</v>
      </c>
      <c r="Q95" s="8">
        <f t="shared" si="50"/>
        <v>6.73188483239309</v>
      </c>
      <c r="S95" s="8">
        <f t="shared" si="51"/>
        <v>-3.1812933197897966</v>
      </c>
      <c r="U95" s="9">
        <v>0.2528288492690274</v>
      </c>
      <c r="V95" s="9">
        <f t="shared" si="39"/>
        <v>0.05056576985380548</v>
      </c>
      <c r="W95" s="10">
        <f t="shared" si="42"/>
        <v>1.1066819197007542</v>
      </c>
      <c r="X95" s="9">
        <f t="shared" si="40"/>
        <v>0.05479117765008084</v>
      </c>
      <c r="Y95" s="8">
        <v>7.021391265468544</v>
      </c>
      <c r="Z95" s="8">
        <f t="shared" si="52"/>
        <v>0.6795296114745399</v>
      </c>
      <c r="AA95" s="8">
        <f t="shared" si="53"/>
        <v>0.8562794980301321</v>
      </c>
      <c r="AB95" s="8">
        <f t="shared" si="54"/>
        <v>-0.1767498865555922</v>
      </c>
      <c r="AD95" s="4">
        <v>2901317</v>
      </c>
      <c r="AE95" s="7">
        <v>2125157</v>
      </c>
      <c r="AF95" s="4">
        <v>1663000</v>
      </c>
      <c r="AG95" s="9">
        <f t="shared" si="43"/>
        <v>0.6356519496783418</v>
      </c>
      <c r="AH95" s="9">
        <v>0.85</v>
      </c>
      <c r="AI95" s="7">
        <v>258.7717473196816</v>
      </c>
      <c r="AJ95" s="6">
        <v>0.6804493394045206</v>
      </c>
      <c r="AK95" s="8">
        <f t="shared" si="57"/>
        <v>365.78680342373593</v>
      </c>
      <c r="AL95" s="8">
        <f t="shared" si="58"/>
        <v>467.4410016858547</v>
      </c>
      <c r="AM95" s="8">
        <f t="shared" si="44"/>
        <v>2.4889938875257234</v>
      </c>
      <c r="AN95" s="8">
        <f t="shared" si="44"/>
        <v>3.180699208077272</v>
      </c>
      <c r="AO95" s="8">
        <f t="shared" si="55"/>
        <v>0.6917053205515487</v>
      </c>
    </row>
    <row r="96" spans="1:41" ht="12.75">
      <c r="A96" s="4">
        <v>1886</v>
      </c>
      <c r="B96" s="4">
        <v>7923000</v>
      </c>
      <c r="C96" s="4">
        <v>3000000</v>
      </c>
      <c r="E96" s="10">
        <f t="shared" si="56"/>
        <v>1932.4993655095425</v>
      </c>
      <c r="F96" s="8">
        <f t="shared" si="45"/>
        <v>15311.192472932105</v>
      </c>
      <c r="G96" s="5">
        <v>0.3489869052748715</v>
      </c>
      <c r="H96" s="8">
        <f t="shared" si="46"/>
        <v>5343.4056771964815</v>
      </c>
      <c r="I96" s="6">
        <v>0.17279801419030968</v>
      </c>
      <c r="J96" s="8">
        <f t="shared" si="47"/>
        <v>9.233298900327789</v>
      </c>
      <c r="L96" s="7">
        <v>4754.738349011036</v>
      </c>
      <c r="M96" s="8">
        <f t="shared" si="48"/>
        <v>14264.215047033107</v>
      </c>
      <c r="N96" s="5">
        <v>0.3489869052748715</v>
      </c>
      <c r="O96" s="8">
        <f t="shared" si="49"/>
        <v>4978.02426543934</v>
      </c>
      <c r="P96" s="6">
        <v>0.17279801419030968</v>
      </c>
      <c r="Q96" s="8">
        <f t="shared" si="50"/>
        <v>8.601927076590929</v>
      </c>
      <c r="S96" s="8">
        <f t="shared" si="51"/>
        <v>-0.6313718237368597</v>
      </c>
      <c r="U96" s="9">
        <v>0.25996053222966686</v>
      </c>
      <c r="V96" s="9">
        <f t="shared" si="39"/>
        <v>0.05199210644593338</v>
      </c>
      <c r="W96" s="10">
        <f t="shared" si="42"/>
        <v>1.0844717711981509</v>
      </c>
      <c r="X96" s="9">
        <f t="shared" si="40"/>
        <v>0.05544722667666354</v>
      </c>
      <c r="Y96" s="8">
        <v>6.942392144195313</v>
      </c>
      <c r="Z96" s="8">
        <f t="shared" si="52"/>
        <v>0.6314721829963623</v>
      </c>
      <c r="AA96" s="8">
        <f t="shared" si="53"/>
        <v>0.9432791705090258</v>
      </c>
      <c r="AB96" s="8">
        <f t="shared" si="54"/>
        <v>-0.31180698751266345</v>
      </c>
      <c r="AD96" s="4">
        <v>2857685</v>
      </c>
      <c r="AE96" s="7">
        <v>2125358</v>
      </c>
      <c r="AF96" s="4">
        <v>1763000</v>
      </c>
      <c r="AG96" s="9">
        <f t="shared" si="43"/>
        <v>0.6184548394880846</v>
      </c>
      <c r="AH96" s="9">
        <v>0.85</v>
      </c>
      <c r="AI96" s="7">
        <v>258.52679424244053</v>
      </c>
      <c r="AJ96" s="6">
        <v>0.5563557517719917</v>
      </c>
      <c r="AK96" s="8">
        <f t="shared" si="57"/>
        <v>387.41532751200924</v>
      </c>
      <c r="AL96" s="8">
        <f t="shared" si="58"/>
        <v>467.04269180389616</v>
      </c>
      <c r="AM96" s="8">
        <f t="shared" si="44"/>
        <v>2.1554074578593627</v>
      </c>
      <c r="AN96" s="8">
        <f t="shared" si="44"/>
        <v>2.5984188790817124</v>
      </c>
      <c r="AO96" s="8">
        <f t="shared" si="55"/>
        <v>0.4430114212223497</v>
      </c>
    </row>
    <row r="97" spans="1:41" ht="12.75">
      <c r="A97" s="4">
        <v>1887</v>
      </c>
      <c r="B97" s="4">
        <v>9092000</v>
      </c>
      <c r="C97" s="4">
        <v>3500000</v>
      </c>
      <c r="E97" s="10">
        <f t="shared" si="56"/>
        <v>1930.6567463543277</v>
      </c>
      <c r="F97" s="8">
        <f t="shared" si="45"/>
        <v>17553.531137853544</v>
      </c>
      <c r="G97" s="5">
        <v>0.34923990370593944</v>
      </c>
      <c r="H97" s="8">
        <f t="shared" si="46"/>
        <v>6130.393524283181</v>
      </c>
      <c r="I97" s="6">
        <v>0.16732292451023276</v>
      </c>
      <c r="J97" s="8">
        <f t="shared" si="47"/>
        <v>10.257553728816545</v>
      </c>
      <c r="L97" s="7">
        <v>2925.0643595782212</v>
      </c>
      <c r="M97" s="8">
        <f t="shared" si="48"/>
        <v>10237.725258523775</v>
      </c>
      <c r="N97" s="5">
        <v>0.34923990370593944</v>
      </c>
      <c r="O97" s="8">
        <f t="shared" si="49"/>
        <v>3575.422183454707</v>
      </c>
      <c r="P97" s="6">
        <v>0.16732292451023276</v>
      </c>
      <c r="Q97" s="8">
        <f t="shared" si="50"/>
        <v>5.982500960944035</v>
      </c>
      <c r="S97" s="8">
        <f t="shared" si="51"/>
        <v>-4.275052767872509</v>
      </c>
      <c r="U97" s="9">
        <v>0.267293382509614</v>
      </c>
      <c r="V97" s="9">
        <f t="shared" si="39"/>
        <v>0.0534586765019228</v>
      </c>
      <c r="W97" s="10">
        <f t="shared" si="42"/>
        <v>1.0627073611572737</v>
      </c>
      <c r="X97" s="9">
        <f t="shared" si="40"/>
        <v>0.05610726137579128</v>
      </c>
      <c r="Y97" s="8">
        <v>5.796321604155153</v>
      </c>
      <c r="Z97" s="8">
        <f t="shared" si="52"/>
        <v>0.7293067604504175</v>
      </c>
      <c r="AA97" s="8">
        <f t="shared" si="53"/>
        <v>0.8356519612777482</v>
      </c>
      <c r="AB97" s="8">
        <f t="shared" si="54"/>
        <v>-0.10634520082733068</v>
      </c>
      <c r="AD97" s="4">
        <v>2983582</v>
      </c>
      <c r="AE97" s="7">
        <v>2434706</v>
      </c>
      <c r="AF97" s="4">
        <v>1732000</v>
      </c>
      <c r="AG97" s="9">
        <f t="shared" si="43"/>
        <v>0.6327070550358365</v>
      </c>
      <c r="AH97" s="9">
        <v>0.85</v>
      </c>
      <c r="AI97" s="7">
        <v>258.28207303753743</v>
      </c>
      <c r="AJ97" s="6">
        <v>0.7208246465461795</v>
      </c>
      <c r="AK97" s="8">
        <f t="shared" si="57"/>
        <v>380.2428679258626</v>
      </c>
      <c r="AL97" s="8">
        <f t="shared" si="58"/>
        <v>534.514775979391</v>
      </c>
      <c r="AM97" s="8">
        <f t="shared" si="44"/>
        <v>2.740884308743655</v>
      </c>
      <c r="AN97" s="8">
        <f t="shared" si="44"/>
        <v>3.852914244690548</v>
      </c>
      <c r="AO97" s="8">
        <f t="shared" si="55"/>
        <v>1.112029935946893</v>
      </c>
    </row>
    <row r="98" spans="1:41" ht="12.75">
      <c r="A98" s="4">
        <v>1888</v>
      </c>
      <c r="B98" s="4">
        <v>9489000</v>
      </c>
      <c r="C98" s="4">
        <v>3944000</v>
      </c>
      <c r="E98" s="10">
        <f t="shared" si="56"/>
        <v>1928.8158841183708</v>
      </c>
      <c r="F98" s="8">
        <f t="shared" si="45"/>
        <v>18302.53392439922</v>
      </c>
      <c r="G98" s="5">
        <v>0.3494930855484912</v>
      </c>
      <c r="H98" s="8">
        <f t="shared" si="46"/>
        <v>6396.609054594219</v>
      </c>
      <c r="I98" s="6">
        <v>0.18214987969137572</v>
      </c>
      <c r="J98" s="8">
        <f t="shared" si="47"/>
        <v>11.651415697271014</v>
      </c>
      <c r="L98" s="7">
        <v>2602.270089149742</v>
      </c>
      <c r="M98" s="8">
        <f t="shared" si="48"/>
        <v>10263.353231606583</v>
      </c>
      <c r="N98" s="5">
        <v>0.3494930855484912</v>
      </c>
      <c r="O98" s="8">
        <f t="shared" si="49"/>
        <v>3586.970988988263</v>
      </c>
      <c r="P98" s="6">
        <v>0.18214987969137572</v>
      </c>
      <c r="Q98" s="8">
        <f t="shared" si="50"/>
        <v>6.533663341006671</v>
      </c>
      <c r="S98" s="8">
        <f t="shared" si="51"/>
        <v>-5.117752356264344</v>
      </c>
      <c r="U98" s="9">
        <v>0.2748330745465268</v>
      </c>
      <c r="V98" s="9">
        <f t="shared" si="39"/>
        <v>0.05496661490930536</v>
      </c>
      <c r="W98" s="10">
        <f t="shared" si="42"/>
        <v>1.0413797439928991</v>
      </c>
      <c r="X98" s="9">
        <f t="shared" si="40"/>
        <v>0.05677128312999516</v>
      </c>
      <c r="Y98" s="8">
        <v>7.91783335383466</v>
      </c>
      <c r="Z98" s="8">
        <f t="shared" si="52"/>
        <v>0.8653197780068688</v>
      </c>
      <c r="AA98" s="8">
        <f t="shared" si="53"/>
        <v>1.0676270329333941</v>
      </c>
      <c r="AB98" s="8">
        <f t="shared" si="54"/>
        <v>-0.20230725492652535</v>
      </c>
      <c r="AD98" s="4">
        <v>3166641</v>
      </c>
      <c r="AE98" s="7">
        <v>2515758</v>
      </c>
      <c r="AF98" s="4">
        <v>1817000</v>
      </c>
      <c r="AG98" s="9">
        <f t="shared" si="43"/>
        <v>0.6354071250316786</v>
      </c>
      <c r="AH98" s="9">
        <v>0.85</v>
      </c>
      <c r="AI98" s="7">
        <v>258.0375834854822</v>
      </c>
      <c r="AJ98" s="6">
        <v>0.9010183172859082</v>
      </c>
      <c r="AK98" s="8">
        <f t="shared" si="57"/>
        <v>398.526145814153</v>
      </c>
      <c r="AL98" s="8">
        <f t="shared" si="58"/>
        <v>551.7860977111292</v>
      </c>
      <c r="AM98" s="8">
        <f t="shared" si="44"/>
        <v>3.5907935729590665</v>
      </c>
      <c r="AN98" s="8">
        <f t="shared" si="44"/>
        <v>4.971693812614394</v>
      </c>
      <c r="AO98" s="8">
        <f t="shared" si="55"/>
        <v>1.3809002396553272</v>
      </c>
    </row>
    <row r="99" spans="1:41" ht="12.75">
      <c r="A99" s="4">
        <v>1889</v>
      </c>
      <c r="B99" s="4">
        <v>9870000</v>
      </c>
      <c r="C99" s="4">
        <v>3867000</v>
      </c>
      <c r="E99" s="10">
        <f t="shared" si="56"/>
        <v>1926.9767771264667</v>
      </c>
      <c r="F99" s="8">
        <f t="shared" si="45"/>
        <v>19019.260790238226</v>
      </c>
      <c r="G99" s="5">
        <v>0.3497464509354911</v>
      </c>
      <c r="H99" s="8">
        <f t="shared" si="46"/>
        <v>6651.9189608023635</v>
      </c>
      <c r="I99" s="6">
        <v>0.18249049505887535</v>
      </c>
      <c r="J99" s="8">
        <f t="shared" si="47"/>
        <v>12.13911984248343</v>
      </c>
      <c r="L99" s="7">
        <v>3018.4006388453104</v>
      </c>
      <c r="M99" s="8">
        <f t="shared" si="48"/>
        <v>11672.155270414816</v>
      </c>
      <c r="N99" s="5">
        <v>0.3497464509354911</v>
      </c>
      <c r="O99" s="8">
        <f t="shared" si="49"/>
        <v>4082.2948805955693</v>
      </c>
      <c r="P99" s="6">
        <v>0.18249049505887535</v>
      </c>
      <c r="Q99" s="8">
        <f t="shared" si="50"/>
        <v>7.449800137361979</v>
      </c>
      <c r="S99" s="8">
        <f t="shared" si="51"/>
        <v>-4.68931970512145</v>
      </c>
      <c r="U99" s="9">
        <v>0.2825854428400597</v>
      </c>
      <c r="V99" s="9">
        <f t="shared" si="39"/>
        <v>0.05651708856801194</v>
      </c>
      <c r="W99" s="10">
        <f t="shared" si="42"/>
        <v>1.020480153649958</v>
      </c>
      <c r="X99" s="9">
        <f t="shared" si="40"/>
        <v>0.05743929411194156</v>
      </c>
      <c r="Y99" s="8">
        <v>9.588672054263316</v>
      </c>
      <c r="Z99" s="8">
        <f t="shared" si="52"/>
        <v>0.9109263317324044</v>
      </c>
      <c r="AA99" s="8">
        <f t="shared" si="53"/>
        <v>1.2212319545105725</v>
      </c>
      <c r="AB99" s="8">
        <f t="shared" si="54"/>
        <v>-0.3103056227781681</v>
      </c>
      <c r="AD99" s="4">
        <v>2882507</v>
      </c>
      <c r="AE99" s="7">
        <v>2531893</v>
      </c>
      <c r="AF99" s="4">
        <v>2061000</v>
      </c>
      <c r="AG99" s="9">
        <f t="shared" si="43"/>
        <v>0.5830894949678437</v>
      </c>
      <c r="AH99" s="9">
        <v>0.85</v>
      </c>
      <c r="AI99" s="7">
        <v>257.7933253669924</v>
      </c>
      <c r="AJ99" s="6">
        <v>0.8236702561594592</v>
      </c>
      <c r="AK99" s="8">
        <f t="shared" si="57"/>
        <v>451.61523704416567</v>
      </c>
      <c r="AL99" s="8">
        <f t="shared" si="58"/>
        <v>554.7993485518988</v>
      </c>
      <c r="AM99" s="8">
        <f t="shared" si="44"/>
        <v>3.7198203798168286</v>
      </c>
      <c r="AN99" s="8">
        <f t="shared" si="44"/>
        <v>4.569717215388436</v>
      </c>
      <c r="AO99" s="8">
        <f t="shared" si="55"/>
        <v>0.8498968355716072</v>
      </c>
    </row>
    <row r="100" spans="1:41" ht="12.75">
      <c r="A100" s="4">
        <v>1890</v>
      </c>
      <c r="B100" s="4">
        <v>10529000</v>
      </c>
      <c r="C100" s="4">
        <v>3910000</v>
      </c>
      <c r="E100" s="7">
        <v>1925.1394237050074</v>
      </c>
      <c r="F100" s="8">
        <f t="shared" si="45"/>
        <v>20269.79299219002</v>
      </c>
      <c r="G100" s="5">
        <v>0.35</v>
      </c>
      <c r="H100" s="8">
        <f t="shared" si="46"/>
        <v>7094.427547266507</v>
      </c>
      <c r="I100" s="6">
        <v>0.19</v>
      </c>
      <c r="J100" s="8">
        <f t="shared" si="47"/>
        <v>13.479412339806363</v>
      </c>
      <c r="L100" s="7">
        <v>3149.854263889188</v>
      </c>
      <c r="M100" s="8">
        <f t="shared" si="48"/>
        <v>12315.930171806727</v>
      </c>
      <c r="N100" s="5">
        <v>0.35</v>
      </c>
      <c r="O100" s="8">
        <f t="shared" si="49"/>
        <v>4310.575560132354</v>
      </c>
      <c r="P100" s="6">
        <v>0.19</v>
      </c>
      <c r="Q100" s="8">
        <f t="shared" si="50"/>
        <v>8.190093564251473</v>
      </c>
      <c r="S100" s="8">
        <f t="shared" si="51"/>
        <v>-5.289318775554889</v>
      </c>
      <c r="U100" s="9">
        <v>0.2905564864668208</v>
      </c>
      <c r="V100" s="9">
        <f t="shared" si="39"/>
        <v>0.058111297293364166</v>
      </c>
      <c r="W100" s="4">
        <v>1</v>
      </c>
      <c r="X100" s="9">
        <f t="shared" si="40"/>
        <v>0.058111297293364166</v>
      </c>
      <c r="Y100" s="8">
        <v>10.146899396118206</v>
      </c>
      <c r="Z100" s="8">
        <f t="shared" si="52"/>
        <v>1.0837686826960022</v>
      </c>
      <c r="AA100" s="8">
        <f t="shared" si="53"/>
        <v>1.4413060635351875</v>
      </c>
      <c r="AB100" s="8">
        <f t="shared" si="54"/>
        <v>-0.3575373808391853</v>
      </c>
      <c r="AD100" s="4">
        <v>3104513</v>
      </c>
      <c r="AE100" s="7">
        <v>2839819</v>
      </c>
      <c r="AF100" s="4">
        <v>2271000</v>
      </c>
      <c r="AG100" s="9">
        <f t="shared" si="43"/>
        <v>0.5775286935405048</v>
      </c>
      <c r="AH100" s="9">
        <v>0.85</v>
      </c>
      <c r="AI100" s="7">
        <v>257.5492984629933</v>
      </c>
      <c r="AJ100" s="6">
        <v>1.04</v>
      </c>
      <c r="AK100" s="8">
        <f t="shared" si="57"/>
        <v>497.16028828803917</v>
      </c>
      <c r="AL100" s="8">
        <f t="shared" si="58"/>
        <v>621.6843825300972</v>
      </c>
      <c r="AM100" s="8">
        <f t="shared" si="44"/>
        <v>5.170466998195607</v>
      </c>
      <c r="AN100" s="8">
        <f t="shared" si="44"/>
        <v>6.46551757831301</v>
      </c>
      <c r="AO100" s="8">
        <f t="shared" si="55"/>
        <v>1.2950505801174028</v>
      </c>
    </row>
    <row r="101" spans="1:41" ht="12.75">
      <c r="A101" s="4">
        <v>1891</v>
      </c>
      <c r="B101" s="4">
        <v>11204000</v>
      </c>
      <c r="C101" s="4">
        <v>4067000</v>
      </c>
      <c r="E101" s="10">
        <f aca="true" t="shared" si="59" ref="E101:E109">(1+RATE(10,,-$E$100,$E$110))*E100</f>
        <v>1965.4296718595833</v>
      </c>
      <c r="F101" s="8">
        <f t="shared" si="45"/>
        <v>22020.67404351477</v>
      </c>
      <c r="G101" s="5">
        <v>0.3516506084225611</v>
      </c>
      <c r="H101" s="8">
        <f t="shared" si="46"/>
        <v>7743.583425276866</v>
      </c>
      <c r="I101" s="6">
        <v>0.1789695215242451</v>
      </c>
      <c r="J101" s="8">
        <f t="shared" si="47"/>
        <v>13.858654205048758</v>
      </c>
      <c r="L101" s="7">
        <v>3187.3171719622583</v>
      </c>
      <c r="M101" s="8">
        <f t="shared" si="48"/>
        <v>12962.818938370505</v>
      </c>
      <c r="N101" s="5">
        <v>0.3516506084225611</v>
      </c>
      <c r="O101" s="8">
        <f t="shared" si="49"/>
        <v>4558.383166549485</v>
      </c>
      <c r="P101" s="6">
        <v>0.1789695215242451</v>
      </c>
      <c r="Q101" s="8">
        <f t="shared" si="50"/>
        <v>8.158116542415346</v>
      </c>
      <c r="S101" s="8">
        <f t="shared" si="51"/>
        <v>-5.700537662633412</v>
      </c>
      <c r="U101" s="9">
        <v>0.29875237372268454</v>
      </c>
      <c r="V101" s="9">
        <f t="shared" si="39"/>
        <v>0.05975047474453691</v>
      </c>
      <c r="W101" s="4">
        <v>1</v>
      </c>
      <c r="X101" s="9">
        <f t="shared" si="40"/>
        <v>0.05975047474453691</v>
      </c>
      <c r="Y101" s="8">
        <v>12.261464254707855</v>
      </c>
      <c r="Z101" s="8">
        <f t="shared" si="52"/>
        <v>1.0986349685039205</v>
      </c>
      <c r="AA101" s="8">
        <f t="shared" si="53"/>
        <v>1.5657816510142548</v>
      </c>
      <c r="AB101" s="8">
        <f t="shared" si="54"/>
        <v>-0.4671466825103343</v>
      </c>
      <c r="AD101" s="4">
        <v>3379584</v>
      </c>
      <c r="AE101" s="7">
        <v>2877296</v>
      </c>
      <c r="AF101" s="4">
        <v>2252000</v>
      </c>
      <c r="AG101" s="9">
        <f t="shared" si="43"/>
        <v>0.600112508310273</v>
      </c>
      <c r="AH101" s="9">
        <v>0.85</v>
      </c>
      <c r="AI101" s="7">
        <v>257.30550255461753</v>
      </c>
      <c r="AJ101" s="6">
        <v>0.9194074016389594</v>
      </c>
      <c r="AK101" s="8">
        <f t="shared" si="57"/>
        <v>492.5341929900489</v>
      </c>
      <c r="AL101" s="8">
        <f t="shared" si="58"/>
        <v>629.2924792866322</v>
      </c>
      <c r="AM101" s="8">
        <f t="shared" si="44"/>
        <v>4.528395825953226</v>
      </c>
      <c r="AN101" s="8">
        <f t="shared" si="44"/>
        <v>5.7857616325186125</v>
      </c>
      <c r="AO101" s="8">
        <f t="shared" si="55"/>
        <v>1.257365806565386</v>
      </c>
    </row>
    <row r="102" spans="1:41" ht="12.75">
      <c r="A102" s="4">
        <v>1892</v>
      </c>
      <c r="B102" s="4">
        <v>11185000</v>
      </c>
      <c r="C102" s="4">
        <v>4423000</v>
      </c>
      <c r="E102" s="10">
        <f t="shared" si="59"/>
        <v>2006.5631337972072</v>
      </c>
      <c r="F102" s="8">
        <f t="shared" si="45"/>
        <v>22443.408651521764</v>
      </c>
      <c r="G102" s="5">
        <v>0.3533090011541639</v>
      </c>
      <c r="H102" s="8">
        <f t="shared" si="46"/>
        <v>7929.458293163875</v>
      </c>
      <c r="I102" s="6">
        <v>0.16182795031934932</v>
      </c>
      <c r="J102" s="8">
        <f t="shared" si="47"/>
        <v>12.832079827254761</v>
      </c>
      <c r="L102" s="7">
        <v>3128.17029884521</v>
      </c>
      <c r="M102" s="8">
        <f t="shared" si="48"/>
        <v>13835.897231792362</v>
      </c>
      <c r="N102" s="5">
        <v>0.3533090011541639</v>
      </c>
      <c r="O102" s="8">
        <f t="shared" si="49"/>
        <v>4888.347031036221</v>
      </c>
      <c r="P102" s="6">
        <v>0.16182795031934932</v>
      </c>
      <c r="Q102" s="8">
        <f t="shared" si="50"/>
        <v>7.910711804822683</v>
      </c>
      <c r="S102" s="8">
        <f t="shared" si="51"/>
        <v>-4.921368022432078</v>
      </c>
      <c r="U102" s="9">
        <v>0.30717944689605314</v>
      </c>
      <c r="V102" s="9">
        <f t="shared" si="39"/>
        <v>0.06143588937921063</v>
      </c>
      <c r="W102" s="4">
        <v>1</v>
      </c>
      <c r="X102" s="9">
        <f t="shared" si="40"/>
        <v>0.06143588937921063</v>
      </c>
      <c r="Y102" s="8">
        <v>11.52916023190969</v>
      </c>
      <c r="Z102" s="8">
        <f t="shared" si="52"/>
        <v>0.9895929875702372</v>
      </c>
      <c r="AA102" s="8">
        <f t="shared" si="53"/>
        <v>1.4661749026332456</v>
      </c>
      <c r="AB102" s="8">
        <f t="shared" si="54"/>
        <v>-0.4765819150630084</v>
      </c>
      <c r="AD102" s="4">
        <v>3575627</v>
      </c>
      <c r="AE102" s="7">
        <v>3163927</v>
      </c>
      <c r="AF102" s="4">
        <v>2342000</v>
      </c>
      <c r="AG102" s="9">
        <f t="shared" si="43"/>
        <v>0.6042332509298068</v>
      </c>
      <c r="AH102" s="9">
        <v>0.85</v>
      </c>
      <c r="AI102" s="7">
        <v>257.0619374232048</v>
      </c>
      <c r="AJ102" s="6">
        <v>0.6401098386957528</v>
      </c>
      <c r="AK102" s="8">
        <f t="shared" si="57"/>
        <v>511.7331988283739</v>
      </c>
      <c r="AL102" s="8">
        <f t="shared" si="58"/>
        <v>691.3264238127499</v>
      </c>
      <c r="AM102" s="8">
        <f t="shared" si="44"/>
        <v>3.27565455357292</v>
      </c>
      <c r="AN102" s="8">
        <f t="shared" si="44"/>
        <v>4.42524845632891</v>
      </c>
      <c r="AO102" s="8">
        <f t="shared" si="55"/>
        <v>1.1495939027559898</v>
      </c>
    </row>
    <row r="103" spans="1:41" ht="12.75">
      <c r="A103" s="4">
        <v>1893</v>
      </c>
      <c r="B103" s="4">
        <v>11864000</v>
      </c>
      <c r="C103" s="4">
        <v>4618000</v>
      </c>
      <c r="E103" s="10">
        <f t="shared" si="59"/>
        <v>2048.5574567034014</v>
      </c>
      <c r="F103" s="8">
        <f t="shared" si="45"/>
        <v>24304.085666329156</v>
      </c>
      <c r="G103" s="5">
        <v>0.3549752149057973</v>
      </c>
      <c r="H103" s="8">
        <f t="shared" si="46"/>
        <v>8627.348032494101</v>
      </c>
      <c r="I103" s="6">
        <v>0.13570058426241707</v>
      </c>
      <c r="J103" s="8">
        <f t="shared" si="47"/>
        <v>11.707361686446639</v>
      </c>
      <c r="L103" s="7">
        <v>3122.3235121886387</v>
      </c>
      <c r="M103" s="8">
        <f t="shared" si="48"/>
        <v>14418.889979287134</v>
      </c>
      <c r="N103" s="5">
        <v>0.3549752149057973</v>
      </c>
      <c r="O103" s="8">
        <f t="shared" si="49"/>
        <v>5118.348569100498</v>
      </c>
      <c r="P103" s="6">
        <v>0.13570058426241707</v>
      </c>
      <c r="Q103" s="8">
        <f t="shared" si="50"/>
        <v>6.9456289128564395</v>
      </c>
      <c r="S103" s="8">
        <f t="shared" si="51"/>
        <v>-4.761732773590199</v>
      </c>
      <c r="U103" s="9">
        <v>0.31584422717576</v>
      </c>
      <c r="V103" s="9">
        <f t="shared" si="39"/>
        <v>0.063168845435152</v>
      </c>
      <c r="W103" s="4">
        <v>1</v>
      </c>
      <c r="X103" s="9">
        <f t="shared" si="40"/>
        <v>0.063168845435152</v>
      </c>
      <c r="Y103" s="8">
        <v>8.546073131832259</v>
      </c>
      <c r="Z103" s="8">
        <f t="shared" si="52"/>
        <v>1.0076781073613135</v>
      </c>
      <c r="AA103" s="8">
        <f t="shared" si="53"/>
        <v>1.4023005876986927</v>
      </c>
      <c r="AB103" s="8">
        <f t="shared" si="54"/>
        <v>-0.39462248033737923</v>
      </c>
      <c r="AD103" s="4">
        <v>3488425</v>
      </c>
      <c r="AE103" s="7">
        <v>3885681</v>
      </c>
      <c r="AF103" s="4">
        <v>2459000</v>
      </c>
      <c r="AG103" s="9">
        <f t="shared" si="43"/>
        <v>0.5865437563315217</v>
      </c>
      <c r="AH103" s="9">
        <v>0.85</v>
      </c>
      <c r="AI103" s="7">
        <v>256.81860285030194</v>
      </c>
      <c r="AJ103" s="6">
        <v>0.79077116280008</v>
      </c>
      <c r="AK103" s="8">
        <f t="shared" si="57"/>
        <v>536.7894027475586</v>
      </c>
      <c r="AL103" s="8">
        <f t="shared" si="58"/>
        <v>848.2278907106695</v>
      </c>
      <c r="AM103" s="8">
        <f t="shared" si="44"/>
        <v>4.244775801894474</v>
      </c>
      <c r="AN103" s="8">
        <f t="shared" si="44"/>
        <v>6.707541554567353</v>
      </c>
      <c r="AO103" s="8">
        <f t="shared" si="55"/>
        <v>2.462765752672879</v>
      </c>
    </row>
    <row r="104" spans="1:41" ht="12.75">
      <c r="A104" s="4">
        <v>1894</v>
      </c>
      <c r="B104" s="4">
        <v>13641000</v>
      </c>
      <c r="C104" s="4">
        <v>4733000</v>
      </c>
      <c r="E104" s="10">
        <f t="shared" si="59"/>
        <v>2091.4306570925146</v>
      </c>
      <c r="F104" s="8">
        <f t="shared" si="45"/>
        <v>28529.20559339899</v>
      </c>
      <c r="G104" s="5">
        <v>0.35664928656157996</v>
      </c>
      <c r="H104" s="8">
        <f t="shared" si="46"/>
        <v>10174.920821054386</v>
      </c>
      <c r="I104" s="6">
        <v>0.12142507226887046</v>
      </c>
      <c r="J104" s="8">
        <f t="shared" si="47"/>
        <v>12.354904960265637</v>
      </c>
      <c r="L104" s="7">
        <v>3467.984530687455</v>
      </c>
      <c r="M104" s="8">
        <f t="shared" si="48"/>
        <v>16413.970783743724</v>
      </c>
      <c r="N104" s="5">
        <v>0.35664928656157996</v>
      </c>
      <c r="O104" s="8">
        <f t="shared" si="49"/>
        <v>5854.030969664816</v>
      </c>
      <c r="P104" s="6">
        <v>0.12142507226887046</v>
      </c>
      <c r="Q104" s="8">
        <f t="shared" si="50"/>
        <v>7.108261335557562</v>
      </c>
      <c r="S104" s="8">
        <f t="shared" si="51"/>
        <v>-5.246643624708075</v>
      </c>
      <c r="U104" s="9">
        <v>0.32475341969741284</v>
      </c>
      <c r="V104" s="9">
        <f t="shared" si="39"/>
        <v>0.06495068393948257</v>
      </c>
      <c r="W104" s="4">
        <v>1</v>
      </c>
      <c r="X104" s="9">
        <f t="shared" si="40"/>
        <v>0.06495068393948257</v>
      </c>
      <c r="Y104" s="8">
        <v>7.379718038031503</v>
      </c>
      <c r="Z104" s="8">
        <f t="shared" si="52"/>
        <v>1.0560569455031845</v>
      </c>
      <c r="AA104" s="8">
        <f t="shared" si="53"/>
        <v>1.3386879053185523</v>
      </c>
      <c r="AB104" s="8">
        <f t="shared" si="54"/>
        <v>-0.2826309598153678</v>
      </c>
      <c r="AD104" s="4">
        <v>3665082</v>
      </c>
      <c r="AE104" s="7">
        <v>4339125</v>
      </c>
      <c r="AF104" s="4">
        <v>2767000</v>
      </c>
      <c r="AG104" s="9">
        <f t="shared" si="43"/>
        <v>0.5698126982833863</v>
      </c>
      <c r="AH104" s="9">
        <v>0.85</v>
      </c>
      <c r="AI104" s="7">
        <v>256.57549861766245</v>
      </c>
      <c r="AJ104" s="6">
        <v>0.6470201901933603</v>
      </c>
      <c r="AK104" s="8">
        <f t="shared" si="57"/>
        <v>603.4527439738112</v>
      </c>
      <c r="AL104" s="8">
        <f t="shared" si="58"/>
        <v>946.3161863734599</v>
      </c>
      <c r="AM104" s="8">
        <f t="shared" si="44"/>
        <v>3.9044610917864047</v>
      </c>
      <c r="AN104" s="8">
        <f t="shared" si="44"/>
        <v>6.122856788904115</v>
      </c>
      <c r="AO104" s="8">
        <f t="shared" si="55"/>
        <v>2.2183956971177103</v>
      </c>
    </row>
    <row r="105" spans="1:41" ht="12.75">
      <c r="A105" s="4">
        <v>1895</v>
      </c>
      <c r="B105" s="4">
        <v>13411000</v>
      </c>
      <c r="C105" s="4">
        <v>4627000</v>
      </c>
      <c r="E105" s="10">
        <f t="shared" si="59"/>
        <v>2135.201128537214</v>
      </c>
      <c r="F105" s="8">
        <f t="shared" si="45"/>
        <v>28635.18233481258</v>
      </c>
      <c r="G105" s="5">
        <v>0.3583312531795769</v>
      </c>
      <c r="H105" s="8">
        <f t="shared" si="46"/>
        <v>10260.880771059075</v>
      </c>
      <c r="I105" s="6">
        <v>0.1177580522227784</v>
      </c>
      <c r="J105" s="8">
        <f t="shared" si="47"/>
        <v>12.083013336900772</v>
      </c>
      <c r="L105" s="7">
        <v>3361.5245420197293</v>
      </c>
      <c r="M105" s="8">
        <f t="shared" si="48"/>
        <v>15553.774055925287</v>
      </c>
      <c r="N105" s="5">
        <v>0.3583312531795769</v>
      </c>
      <c r="O105" s="8">
        <f t="shared" si="49"/>
        <v>5573.4033491316995</v>
      </c>
      <c r="P105" s="6">
        <v>0.1177580522227784</v>
      </c>
      <c r="Q105" s="8">
        <f t="shared" si="50"/>
        <v>6.563131226456587</v>
      </c>
      <c r="S105" s="8">
        <f t="shared" si="51"/>
        <v>-5.519882110444184</v>
      </c>
      <c r="U105" s="9">
        <v>0.33391391873208204</v>
      </c>
      <c r="V105" s="9">
        <f t="shared" si="39"/>
        <v>0.06678278374641641</v>
      </c>
      <c r="W105" s="4">
        <v>1</v>
      </c>
      <c r="X105" s="9">
        <f t="shared" si="40"/>
        <v>0.06678278374641641</v>
      </c>
      <c r="Y105" s="8">
        <v>8.005881457902499</v>
      </c>
      <c r="Z105" s="8">
        <f t="shared" si="52"/>
        <v>1.144190183678311</v>
      </c>
      <c r="AA105" s="8">
        <f t="shared" si="53"/>
        <v>1.4095472666797932</v>
      </c>
      <c r="AB105" s="8">
        <f t="shared" si="54"/>
        <v>-0.2653570830014822</v>
      </c>
      <c r="AD105" s="4">
        <v>3529935</v>
      </c>
      <c r="AE105" s="7">
        <v>3843495</v>
      </c>
      <c r="AF105" s="4">
        <v>2969000</v>
      </c>
      <c r="AG105" s="9">
        <f t="shared" si="43"/>
        <v>0.5431559170848762</v>
      </c>
      <c r="AH105" s="9">
        <v>0.85</v>
      </c>
      <c r="AI105" s="7">
        <v>256.33262450724646</v>
      </c>
      <c r="AJ105" s="6">
        <v>0.7806532807229566</v>
      </c>
      <c r="AK105" s="8">
        <f t="shared" si="57"/>
        <v>646.8938278377125</v>
      </c>
      <c r="AL105" s="8">
        <f t="shared" si="58"/>
        <v>837.4311865359074</v>
      </c>
      <c r="AM105" s="8">
        <f aca="true" t="shared" si="60" ref="AM105:AN123">$AJ105/100*AK105</f>
        <v>5.049997889809417</v>
      </c>
      <c r="AN105" s="8">
        <f t="shared" si="60"/>
        <v>6.5374340314897434</v>
      </c>
      <c r="AO105" s="8">
        <f t="shared" si="55"/>
        <v>1.4874361416803268</v>
      </c>
    </row>
    <row r="106" spans="1:41" ht="12.75">
      <c r="A106" s="4">
        <v>1896</v>
      </c>
      <c r="B106" s="4">
        <v>15833000</v>
      </c>
      <c r="C106" s="4">
        <v>4954000</v>
      </c>
      <c r="E106" s="10">
        <f t="shared" si="59"/>
        <v>2179.8876495597437</v>
      </c>
      <c r="F106" s="8">
        <f t="shared" si="45"/>
        <v>34514.16115547942</v>
      </c>
      <c r="G106" s="5">
        <v>0.36002115199261997</v>
      </c>
      <c r="H106" s="8">
        <f t="shared" si="46"/>
        <v>12425.828059254636</v>
      </c>
      <c r="I106" s="6">
        <v>0.11635874215616336</v>
      </c>
      <c r="J106" s="8">
        <f t="shared" si="47"/>
        <v>14.458537232236301</v>
      </c>
      <c r="L106" s="7">
        <v>3070.377627748808</v>
      </c>
      <c r="M106" s="8">
        <f t="shared" si="48"/>
        <v>15210.650767867595</v>
      </c>
      <c r="N106" s="5">
        <v>0.36002115199261997</v>
      </c>
      <c r="O106" s="8">
        <f t="shared" si="49"/>
        <v>5476.156012005121</v>
      </c>
      <c r="P106" s="6">
        <v>0.11635874215616336</v>
      </c>
      <c r="Q106" s="8">
        <f t="shared" si="50"/>
        <v>6.371986254078277</v>
      </c>
      <c r="S106" s="8">
        <f t="shared" si="51"/>
        <v>-8.086550978158023</v>
      </c>
      <c r="U106" s="9">
        <v>0.3433328130213489</v>
      </c>
      <c r="V106" s="9">
        <f aca="true" t="shared" si="61" ref="V106:V123">0.2*U106</f>
        <v>0.06866656260426977</v>
      </c>
      <c r="W106" s="4">
        <v>1</v>
      </c>
      <c r="X106" s="9">
        <f aca="true" t="shared" si="62" ref="X106:X123">(0.2*W106)/(1+(0.2*W106)-0.2)*U106</f>
        <v>0.06866656260426977</v>
      </c>
      <c r="Y106" s="8">
        <v>9.625456407883025</v>
      </c>
      <c r="Z106" s="8">
        <f t="shared" si="52"/>
        <v>1.3396829776461812</v>
      </c>
      <c r="AA106" s="8">
        <f t="shared" si="53"/>
        <v>1.543178681247652</v>
      </c>
      <c r="AB106" s="8">
        <f t="shared" si="54"/>
        <v>-0.20349570360147085</v>
      </c>
      <c r="AD106" s="4">
        <v>3734409</v>
      </c>
      <c r="AE106" s="7">
        <v>4684517</v>
      </c>
      <c r="AF106" s="4">
        <v>3654000</v>
      </c>
      <c r="AG106" s="9">
        <f t="shared" si="43"/>
        <v>0.5054415639415739</v>
      </c>
      <c r="AH106" s="9">
        <v>0.85</v>
      </c>
      <c r="AI106" s="7">
        <v>256.0899803012205</v>
      </c>
      <c r="AJ106" s="6">
        <v>0.6350896337341138</v>
      </c>
      <c r="AK106" s="8">
        <f t="shared" si="57"/>
        <v>795.3898698175608</v>
      </c>
      <c r="AL106" s="8">
        <f t="shared" si="58"/>
        <v>1019.7091863131226</v>
      </c>
      <c r="AM106" s="8">
        <f t="shared" si="60"/>
        <v>5.051438610982591</v>
      </c>
      <c r="AN106" s="8">
        <f t="shared" si="60"/>
        <v>6.476067336509122</v>
      </c>
      <c r="AO106" s="8">
        <f t="shared" si="55"/>
        <v>1.4246287255265315</v>
      </c>
    </row>
    <row r="107" spans="1:41" ht="12.75">
      <c r="A107" s="4">
        <v>1897</v>
      </c>
      <c r="B107" s="4">
        <v>17509000</v>
      </c>
      <c r="C107" s="4">
        <v>4924000</v>
      </c>
      <c r="E107" s="10">
        <f t="shared" si="59"/>
        <v>2225.5093916883366</v>
      </c>
      <c r="F107" s="8">
        <f t="shared" si="45"/>
        <v>38966.44393907108</v>
      </c>
      <c r="G107" s="5">
        <v>0.3617190204091319</v>
      </c>
      <c r="H107" s="8">
        <f t="shared" si="46"/>
        <v>14094.903930468146</v>
      </c>
      <c r="I107" s="6">
        <v>0.11458738790793632</v>
      </c>
      <c r="J107" s="8">
        <f t="shared" si="47"/>
        <v>16.1509822420565</v>
      </c>
      <c r="L107" s="7">
        <v>3168.104108596352</v>
      </c>
      <c r="M107" s="8">
        <f t="shared" si="48"/>
        <v>15599.744630728437</v>
      </c>
      <c r="N107" s="5">
        <v>0.3617190204091319</v>
      </c>
      <c r="O107" s="8">
        <f t="shared" si="49"/>
        <v>5642.724346459705</v>
      </c>
      <c r="P107" s="6">
        <v>0.11458738790793632</v>
      </c>
      <c r="Q107" s="8">
        <f t="shared" si="50"/>
        <v>6.465850435453347</v>
      </c>
      <c r="S107" s="8">
        <f t="shared" si="51"/>
        <v>-9.685131806603152</v>
      </c>
      <c r="U107" s="9">
        <v>0.3530173912628429</v>
      </c>
      <c r="V107" s="9">
        <f t="shared" si="61"/>
        <v>0.07060347825256857</v>
      </c>
      <c r="W107" s="4">
        <v>1</v>
      </c>
      <c r="X107" s="9">
        <f t="shared" si="62"/>
        <v>0.07060347825256857</v>
      </c>
      <c r="Y107" s="8">
        <v>8.574691174285714</v>
      </c>
      <c r="Z107" s="8">
        <f t="shared" si="52"/>
        <v>1.4119089192115029</v>
      </c>
      <c r="AA107" s="8">
        <f t="shared" si="53"/>
        <v>1.381723381573595</v>
      </c>
      <c r="AB107" s="8">
        <f t="shared" si="54"/>
        <v>0.030185537637907878</v>
      </c>
      <c r="AD107" s="4">
        <v>3763103</v>
      </c>
      <c r="AE107" s="7">
        <v>4919712</v>
      </c>
      <c r="AF107" s="4">
        <v>4178000</v>
      </c>
      <c r="AG107" s="9">
        <f t="shared" si="43"/>
        <v>0.47387661386585717</v>
      </c>
      <c r="AH107" s="9">
        <v>0.85</v>
      </c>
      <c r="AI107" s="7">
        <v>255.84756578195734</v>
      </c>
      <c r="AJ107" s="6">
        <v>0.423374266767411</v>
      </c>
      <c r="AK107" s="8">
        <f t="shared" si="57"/>
        <v>908.5914603614651</v>
      </c>
      <c r="AL107" s="8">
        <f t="shared" si="58"/>
        <v>1069.891888616042</v>
      </c>
      <c r="AM107" s="8">
        <f t="shared" si="60"/>
        <v>3.8467424332166646</v>
      </c>
      <c r="AN107" s="8">
        <f t="shared" si="60"/>
        <v>4.529646938632173</v>
      </c>
      <c r="AO107" s="8">
        <f t="shared" si="55"/>
        <v>0.6829045054155087</v>
      </c>
    </row>
    <row r="108" spans="1:41" ht="12.75">
      <c r="A108" s="4">
        <v>1898</v>
      </c>
      <c r="B108" s="4">
        <v>17796000</v>
      </c>
      <c r="C108" s="4">
        <v>5110000</v>
      </c>
      <c r="E108" s="10">
        <f t="shared" si="59"/>
        <v>2272.0859276822316</v>
      </c>
      <c r="F108" s="8">
        <f t="shared" si="45"/>
        <v>40434.041169033</v>
      </c>
      <c r="G108" s="5">
        <v>0.36342489601395433</v>
      </c>
      <c r="H108" s="8">
        <f t="shared" si="46"/>
        <v>14694.737207279766</v>
      </c>
      <c r="I108" s="6">
        <v>0.14358311382129252</v>
      </c>
      <c r="J108" s="8">
        <f t="shared" si="47"/>
        <v>21.099161250068327</v>
      </c>
      <c r="L108" s="7">
        <v>3164.729598163538</v>
      </c>
      <c r="M108" s="8">
        <f t="shared" si="48"/>
        <v>16171.768246615678</v>
      </c>
      <c r="N108" s="5">
        <v>0.36342489601395433</v>
      </c>
      <c r="O108" s="8">
        <f t="shared" si="49"/>
        <v>5877.223193388071</v>
      </c>
      <c r="P108" s="6">
        <v>0.14358311382129252</v>
      </c>
      <c r="Q108" s="8">
        <f t="shared" si="50"/>
        <v>8.438700067293796</v>
      </c>
      <c r="S108" s="8">
        <f t="shared" si="51"/>
        <v>-12.660461182774531</v>
      </c>
      <c r="U108" s="9">
        <v>0.3629751477505122</v>
      </c>
      <c r="V108" s="9">
        <f t="shared" si="61"/>
        <v>0.07259502955010244</v>
      </c>
      <c r="W108" s="4">
        <v>1</v>
      </c>
      <c r="X108" s="9">
        <f t="shared" si="62"/>
        <v>0.07259502955010244</v>
      </c>
      <c r="Y108" s="8">
        <v>11.207112230485778</v>
      </c>
      <c r="Z108" s="8">
        <f t="shared" si="52"/>
        <v>1.913555942967991</v>
      </c>
      <c r="AA108" s="8">
        <f t="shared" si="53"/>
        <v>1.8429772424017812</v>
      </c>
      <c r="AB108" s="8">
        <f t="shared" si="54"/>
        <v>0.07057870056620974</v>
      </c>
      <c r="AD108" s="4">
        <v>4330281</v>
      </c>
      <c r="AE108" s="7">
        <v>5583938</v>
      </c>
      <c r="AF108" s="4">
        <v>5116000</v>
      </c>
      <c r="AG108" s="9">
        <f t="shared" si="43"/>
        <v>0.45841119907400596</v>
      </c>
      <c r="AH108" s="9">
        <v>0.85</v>
      </c>
      <c r="AI108" s="7">
        <v>255.60538073203568</v>
      </c>
      <c r="AJ108" s="6">
        <v>0.4732381757777587</v>
      </c>
      <c r="AK108" s="8">
        <f t="shared" si="57"/>
        <v>1111.5255586513306</v>
      </c>
      <c r="AL108" s="8">
        <f t="shared" si="58"/>
        <v>1213.1919087029696</v>
      </c>
      <c r="AM108" s="8">
        <f t="shared" si="60"/>
        <v>5.260163277065098</v>
      </c>
      <c r="AN108" s="8">
        <f t="shared" si="60"/>
        <v>5.741287257429305</v>
      </c>
      <c r="AO108" s="8">
        <f t="shared" si="55"/>
        <v>0.4811239803642069</v>
      </c>
    </row>
    <row r="109" spans="1:41" ht="12.75">
      <c r="A109" s="4">
        <v>1899</v>
      </c>
      <c r="B109" s="4">
        <v>19457000</v>
      </c>
      <c r="C109" s="4">
        <v>5316000</v>
      </c>
      <c r="E109" s="10">
        <f t="shared" si="59"/>
        <v>2319.637239928832</v>
      </c>
      <c r="F109" s="8">
        <f t="shared" si="45"/>
        <v>45133.181777295285</v>
      </c>
      <c r="G109" s="5">
        <v>0.36513881656918007</v>
      </c>
      <c r="H109" s="8">
        <f t="shared" si="46"/>
        <v>16479.876582163284</v>
      </c>
      <c r="I109" s="6">
        <v>0.13764828385123762</v>
      </c>
      <c r="J109" s="8">
        <f t="shared" si="47"/>
        <v>22.684267296149752</v>
      </c>
      <c r="L109" s="7">
        <v>3123.726155717782</v>
      </c>
      <c r="M109" s="8">
        <f t="shared" si="48"/>
        <v>16605.72824379573</v>
      </c>
      <c r="N109" s="5">
        <v>0.36513881656918007</v>
      </c>
      <c r="O109" s="8">
        <f t="shared" si="49"/>
        <v>6063.395959208981</v>
      </c>
      <c r="P109" s="6">
        <v>0.13764828385123762</v>
      </c>
      <c r="Q109" s="8">
        <f t="shared" si="50"/>
        <v>8.346160480956451</v>
      </c>
      <c r="S109" s="8">
        <f t="shared" si="51"/>
        <v>-14.338106815193301</v>
      </c>
      <c r="U109" s="9">
        <v>0.37321378817399276</v>
      </c>
      <c r="V109" s="9">
        <f t="shared" si="61"/>
        <v>0.07464275763479855</v>
      </c>
      <c r="W109" s="4">
        <v>1</v>
      </c>
      <c r="X109" s="9">
        <f t="shared" si="62"/>
        <v>0.07464275763479855</v>
      </c>
      <c r="Y109" s="8">
        <v>11.489659749427867</v>
      </c>
      <c r="Z109" s="8">
        <f t="shared" si="52"/>
        <v>2.1929115633523373</v>
      </c>
      <c r="AA109" s="8">
        <f t="shared" si="53"/>
        <v>2.057461207044092</v>
      </c>
      <c r="AB109" s="8">
        <f t="shared" si="54"/>
        <v>0.1354503563082452</v>
      </c>
      <c r="AD109" s="4">
        <v>4163965</v>
      </c>
      <c r="AE109" s="7">
        <v>5917584</v>
      </c>
      <c r="AF109" s="4">
        <v>5126000</v>
      </c>
      <c r="AG109" s="9">
        <f t="shared" si="43"/>
        <v>0.4482218178432319</v>
      </c>
      <c r="AH109" s="9">
        <v>0.85</v>
      </c>
      <c r="AI109" s="7">
        <v>255.3634249342401</v>
      </c>
      <c r="AJ109" s="6">
        <v>0.6016741658630221</v>
      </c>
      <c r="AK109" s="8">
        <f t="shared" si="57"/>
        <v>1112.6439787809775</v>
      </c>
      <c r="AL109" s="8">
        <f t="shared" si="58"/>
        <v>1284.464339939651</v>
      </c>
      <c r="AM109" s="8">
        <f t="shared" si="60"/>
        <v>6.694491378355587</v>
      </c>
      <c r="AN109" s="8">
        <f t="shared" si="60"/>
        <v>7.728290103139868</v>
      </c>
      <c r="AO109" s="8">
        <f t="shared" si="55"/>
        <v>1.0337987247842806</v>
      </c>
    </row>
    <row r="110" spans="1:41" ht="12.75">
      <c r="A110" s="4">
        <v>1900</v>
      </c>
      <c r="B110" s="4">
        <v>19464000</v>
      </c>
      <c r="C110" s="4">
        <v>5289000</v>
      </c>
      <c r="E110" s="7">
        <v>2368.183728952343</v>
      </c>
      <c r="F110" s="8">
        <f t="shared" si="45"/>
        <v>46094.3281003284</v>
      </c>
      <c r="G110" s="5">
        <v>0.3668608200149888</v>
      </c>
      <c r="H110" s="8">
        <f t="shared" si="46"/>
        <v>16910.203004926418</v>
      </c>
      <c r="I110" s="6">
        <v>0.14687008383763583</v>
      </c>
      <c r="J110" s="8">
        <f t="shared" si="47"/>
        <v>24.836029330449847</v>
      </c>
      <c r="L110" s="7">
        <v>3274.4055133898983</v>
      </c>
      <c r="M110" s="8">
        <f t="shared" si="48"/>
        <v>17318.33076031917</v>
      </c>
      <c r="N110" s="5">
        <v>0.3668608200149888</v>
      </c>
      <c r="O110" s="8">
        <f t="shared" si="49"/>
        <v>6353.417024021496</v>
      </c>
      <c r="P110" s="6">
        <v>0.14687008383763583</v>
      </c>
      <c r="Q110" s="8">
        <f t="shared" si="50"/>
        <v>9.331268909735</v>
      </c>
      <c r="S110" s="8">
        <f t="shared" si="51"/>
        <v>-15.504760420714847</v>
      </c>
      <c r="U110" s="9">
        <v>0.383741235581563</v>
      </c>
      <c r="V110" s="9">
        <f t="shared" si="61"/>
        <v>0.0767482471163126</v>
      </c>
      <c r="W110" s="4">
        <v>1</v>
      </c>
      <c r="X110" s="9">
        <f t="shared" si="62"/>
        <v>0.0767482471163126</v>
      </c>
      <c r="Y110" s="8">
        <v>14.729943963241553</v>
      </c>
      <c r="Z110" s="8">
        <f t="shared" si="52"/>
        <v>2.3453505297459722</v>
      </c>
      <c r="AA110" s="8">
        <f t="shared" si="53"/>
        <v>2.3400607347356885</v>
      </c>
      <c r="AB110" s="8">
        <f t="shared" si="54"/>
        <v>0.005289795010283704</v>
      </c>
      <c r="AD110" s="4">
        <v>4198513</v>
      </c>
      <c r="AE110" s="7">
        <v>6089645</v>
      </c>
      <c r="AF110" s="4">
        <v>5421000</v>
      </c>
      <c r="AG110" s="9">
        <f t="shared" si="43"/>
        <v>0.4364579579028585</v>
      </c>
      <c r="AH110" s="9">
        <v>0.85</v>
      </c>
      <c r="AI110" s="7">
        <v>255.12169817156075</v>
      </c>
      <c r="AJ110" s="6">
        <v>0.4868292082962452</v>
      </c>
      <c r="AK110" s="8">
        <f t="shared" si="57"/>
        <v>1175.5625169198263</v>
      </c>
      <c r="AL110" s="8">
        <f t="shared" si="58"/>
        <v>1320.5604876126608</v>
      </c>
      <c r="AM110" s="8">
        <f t="shared" si="60"/>
        <v>5.722981694148204</v>
      </c>
      <c r="AN110" s="8">
        <f t="shared" si="60"/>
        <v>6.428874166917752</v>
      </c>
      <c r="AO110" s="8">
        <f t="shared" si="55"/>
        <v>0.7058924727695484</v>
      </c>
    </row>
    <row r="111" spans="1:41" ht="12.75">
      <c r="A111" s="4">
        <v>1901</v>
      </c>
      <c r="B111" s="4">
        <v>18400000</v>
      </c>
      <c r="C111" s="4">
        <v>5663000</v>
      </c>
      <c r="E111" s="10">
        <f aca="true" t="shared" si="63" ref="E111:E122">(1+RATE(13,,-$E$110,$E$123))*E110</f>
        <v>2380.141645729052</v>
      </c>
      <c r="F111" s="8">
        <f t="shared" si="45"/>
        <v>43794.606281414555</v>
      </c>
      <c r="G111" s="5">
        <v>0.36859094447048707</v>
      </c>
      <c r="H111" s="8">
        <f t="shared" si="46"/>
        <v>16142.295291979717</v>
      </c>
      <c r="I111" s="6">
        <v>0.150768294244982</v>
      </c>
      <c r="J111" s="8">
        <f t="shared" si="47"/>
        <v>24.337463263705857</v>
      </c>
      <c r="L111" s="7">
        <v>3289.7909250493763</v>
      </c>
      <c r="M111" s="8">
        <f t="shared" si="48"/>
        <v>18630.08600855462</v>
      </c>
      <c r="N111" s="5">
        <v>0.36859094447048707</v>
      </c>
      <c r="O111" s="8">
        <f t="shared" si="49"/>
        <v>6866.880997459553</v>
      </c>
      <c r="P111" s="6">
        <v>0.150768294244982</v>
      </c>
      <c r="Q111" s="8">
        <f t="shared" si="50"/>
        <v>10.353079347702574</v>
      </c>
      <c r="S111" s="8">
        <f t="shared" si="51"/>
        <v>-13.984383916003283</v>
      </c>
      <c r="U111" s="9">
        <v>0.3945656365112991</v>
      </c>
      <c r="V111" s="9">
        <f t="shared" si="61"/>
        <v>0.07891312730225983</v>
      </c>
      <c r="W111" s="4">
        <v>1</v>
      </c>
      <c r="X111" s="9">
        <f t="shared" si="62"/>
        <v>0.07891312730225983</v>
      </c>
      <c r="Y111" s="8">
        <v>15.695843705853047</v>
      </c>
      <c r="Z111" s="8">
        <f t="shared" si="52"/>
        <v>2.267979304083408</v>
      </c>
      <c r="AA111" s="8">
        <f t="shared" si="53"/>
        <v>2.400758403823025</v>
      </c>
      <c r="AB111" s="8">
        <f t="shared" si="54"/>
        <v>-0.13277909973961677</v>
      </c>
      <c r="AD111" s="4">
        <v>4332976</v>
      </c>
      <c r="AE111" s="7">
        <v>5889140</v>
      </c>
      <c r="AF111" s="4">
        <v>5928000</v>
      </c>
      <c r="AG111" s="9">
        <f t="shared" si="43"/>
        <v>0.42227717909095586</v>
      </c>
      <c r="AH111" s="9">
        <v>0.85</v>
      </c>
      <c r="AI111" s="7">
        <v>254.88020022719323</v>
      </c>
      <c r="AJ111" s="6">
        <v>0.34281498751611816</v>
      </c>
      <c r="AK111" s="8">
        <f t="shared" si="57"/>
        <v>1284.2903529047812</v>
      </c>
      <c r="AL111" s="8">
        <f t="shared" si="58"/>
        <v>1275.8714050110768</v>
      </c>
      <c r="AM111" s="8">
        <f t="shared" si="60"/>
        <v>4.402739812981236</v>
      </c>
      <c r="AN111" s="8">
        <f t="shared" si="60"/>
        <v>4.3738783978104445</v>
      </c>
      <c r="AO111" s="8">
        <f t="shared" si="55"/>
        <v>-0.028861415170791105</v>
      </c>
    </row>
    <row r="112" spans="1:41" ht="12.75">
      <c r="A112" s="4">
        <v>1902</v>
      </c>
      <c r="B112" s="4">
        <v>18037000</v>
      </c>
      <c r="C112" s="4">
        <v>6554000</v>
      </c>
      <c r="E112" s="10">
        <f t="shared" si="63"/>
        <v>2392.1599428604995</v>
      </c>
      <c r="F112" s="8">
        <f t="shared" si="45"/>
        <v>43147.38888937483</v>
      </c>
      <c r="G112" s="5">
        <v>0.370329228234552</v>
      </c>
      <c r="H112" s="8">
        <f t="shared" si="46"/>
        <v>15978.739227738264</v>
      </c>
      <c r="I112" s="6">
        <v>0.1014345309750998</v>
      </c>
      <c r="J112" s="8">
        <f t="shared" si="47"/>
        <v>16.207959191390593</v>
      </c>
      <c r="L112" s="7">
        <v>3489.2914273192455</v>
      </c>
      <c r="M112" s="8">
        <f t="shared" si="48"/>
        <v>22868.816014650332</v>
      </c>
      <c r="N112" s="5">
        <v>0.370329228234552</v>
      </c>
      <c r="O112" s="8">
        <f t="shared" si="49"/>
        <v>8468.99098534342</v>
      </c>
      <c r="P112" s="6">
        <v>0.1014345309750998</v>
      </c>
      <c r="Q112" s="8">
        <f t="shared" si="50"/>
        <v>8.590481284306582</v>
      </c>
      <c r="S112" s="8">
        <f t="shared" si="51"/>
        <v>-7.617477907084011</v>
      </c>
      <c r="U112" s="9">
        <v>0.4056953672951754</v>
      </c>
      <c r="V112" s="9">
        <f t="shared" si="61"/>
        <v>0.0811390734590351</v>
      </c>
      <c r="W112" s="4">
        <v>1</v>
      </c>
      <c r="X112" s="9">
        <f t="shared" si="62"/>
        <v>0.0811390734590351</v>
      </c>
      <c r="Y112" s="8">
        <v>11.475964758601823</v>
      </c>
      <c r="Z112" s="8">
        <f t="shared" si="52"/>
        <v>1.7406637058212158</v>
      </c>
      <c r="AA112" s="8">
        <f t="shared" si="53"/>
        <v>1.9974657739851354</v>
      </c>
      <c r="AB112" s="8">
        <f t="shared" si="54"/>
        <v>-0.2568020681639196</v>
      </c>
      <c r="AD112" s="4">
        <v>5216551</v>
      </c>
      <c r="AE112" s="7">
        <v>6137745</v>
      </c>
      <c r="AF112" s="4">
        <v>7073000</v>
      </c>
      <c r="AG112" s="9">
        <f t="shared" si="43"/>
        <v>0.42447043020530206</v>
      </c>
      <c r="AH112" s="9">
        <v>0.85</v>
      </c>
      <c r="AI112" s="7">
        <v>254.63893088453835</v>
      </c>
      <c r="AJ112" s="6">
        <v>0.3426008099116032</v>
      </c>
      <c r="AK112" s="8">
        <f t="shared" si="57"/>
        <v>1530.901984424389</v>
      </c>
      <c r="AL112" s="8">
        <f t="shared" si="58"/>
        <v>1328.4725011156327</v>
      </c>
      <c r="AM112" s="8">
        <f t="shared" si="60"/>
        <v>5.244882597590761</v>
      </c>
      <c r="AN112" s="8">
        <f t="shared" si="60"/>
        <v>4.551357548275089</v>
      </c>
      <c r="AO112" s="8">
        <f t="shared" si="55"/>
        <v>-0.6935250493156726</v>
      </c>
    </row>
    <row r="113" spans="1:41" ht="12.75">
      <c r="A113" s="4">
        <v>1903</v>
      </c>
      <c r="B113" s="4">
        <v>20025000</v>
      </c>
      <c r="C113" s="4">
        <v>7006000</v>
      </c>
      <c r="E113" s="10">
        <f t="shared" si="63"/>
        <v>2404.2389252314993</v>
      </c>
      <c r="F113" s="8">
        <f t="shared" si="45"/>
        <v>48144.884477760774</v>
      </c>
      <c r="G113" s="5">
        <v>0.37207570978667903</v>
      </c>
      <c r="H113" s="8">
        <f t="shared" si="46"/>
        <v>17913.542064660505</v>
      </c>
      <c r="I113" s="6">
        <v>0.1071183709168444</v>
      </c>
      <c r="J113" s="8">
        <f t="shared" si="47"/>
        <v>19.188694433167985</v>
      </c>
      <c r="L113" s="7">
        <v>3307.144249669579</v>
      </c>
      <c r="M113" s="8">
        <f t="shared" si="48"/>
        <v>23169.85261318507</v>
      </c>
      <c r="N113" s="5">
        <v>0.37207570978667903</v>
      </c>
      <c r="O113" s="8">
        <f t="shared" si="49"/>
        <v>8620.939356703575</v>
      </c>
      <c r="P113" s="6">
        <v>0.1071183709168444</v>
      </c>
      <c r="Q113" s="8">
        <f t="shared" si="50"/>
        <v>9.234609796629954</v>
      </c>
      <c r="S113" s="8">
        <f t="shared" si="51"/>
        <v>-9.954084636538031</v>
      </c>
      <c r="U113" s="9">
        <v>0.4171390405409873</v>
      </c>
      <c r="V113" s="9">
        <f t="shared" si="61"/>
        <v>0.08342780810819747</v>
      </c>
      <c r="W113" s="4">
        <v>1</v>
      </c>
      <c r="X113" s="9">
        <f t="shared" si="62"/>
        <v>0.08342780810819747</v>
      </c>
      <c r="Y113" s="8">
        <v>11.084108072797669</v>
      </c>
      <c r="Z113" s="8">
        <f t="shared" si="52"/>
        <v>1.9854466320018118</v>
      </c>
      <c r="AA113" s="8">
        <f t="shared" si="53"/>
        <v>2.02973629131805</v>
      </c>
      <c r="AB113" s="8">
        <f t="shared" si="54"/>
        <v>-0.04428965931623807</v>
      </c>
      <c r="AD113" s="4">
        <v>6051012</v>
      </c>
      <c r="AE113" s="7">
        <v>7130715</v>
      </c>
      <c r="AF113" s="4">
        <v>8196000</v>
      </c>
      <c r="AG113" s="9">
        <f t="shared" si="43"/>
        <v>0.42472147844053193</v>
      </c>
      <c r="AH113" s="9">
        <v>0.85</v>
      </c>
      <c r="AI113" s="7">
        <v>254.39788992720196</v>
      </c>
      <c r="AJ113" s="6">
        <v>0.26009791343995725</v>
      </c>
      <c r="AK113" s="8">
        <f t="shared" si="57"/>
        <v>1772.2883399668453</v>
      </c>
      <c r="AL113" s="8">
        <f t="shared" si="58"/>
        <v>1541.9330222214107</v>
      </c>
      <c r="AM113" s="8">
        <f t="shared" si="60"/>
        <v>4.60968499239342</v>
      </c>
      <c r="AN113" s="8">
        <f t="shared" si="60"/>
        <v>4.010535617439562</v>
      </c>
      <c r="AO113" s="8">
        <f t="shared" si="55"/>
        <v>-0.5991493749538588</v>
      </c>
    </row>
    <row r="114" spans="1:41" ht="12.75">
      <c r="A114" s="4">
        <v>1904</v>
      </c>
      <c r="B114" s="4">
        <v>21331000</v>
      </c>
      <c r="C114" s="4">
        <v>6903000</v>
      </c>
      <c r="E114" s="10">
        <f t="shared" si="63"/>
        <v>2416.3788992663526</v>
      </c>
      <c r="F114" s="8">
        <f t="shared" si="45"/>
        <v>51543.77830025057</v>
      </c>
      <c r="G114" s="5">
        <v>0.37383042778783415</v>
      </c>
      <c r="H114" s="8">
        <f t="shared" si="46"/>
        <v>19268.632691783954</v>
      </c>
      <c r="I114" s="6">
        <v>0.11078684338821111</v>
      </c>
      <c r="J114" s="8">
        <f t="shared" si="47"/>
        <v>21.347109923296337</v>
      </c>
      <c r="L114" s="7">
        <v>3362.317158797169</v>
      </c>
      <c r="M114" s="8">
        <f t="shared" si="48"/>
        <v>23210.075347176862</v>
      </c>
      <c r="N114" s="5">
        <v>0.37383042778783415</v>
      </c>
      <c r="O114" s="8">
        <f t="shared" si="49"/>
        <v>8676.63239602299</v>
      </c>
      <c r="P114" s="6">
        <v>0.11078684338821111</v>
      </c>
      <c r="Q114" s="8">
        <f t="shared" si="50"/>
        <v>9.612567143952779</v>
      </c>
      <c r="S114" s="8">
        <f t="shared" si="51"/>
        <v>-11.734542779343558</v>
      </c>
      <c r="U114" s="9">
        <v>0.4289055117971143</v>
      </c>
      <c r="V114" s="9">
        <f t="shared" si="61"/>
        <v>0.08578110235942286</v>
      </c>
      <c r="W114" s="4">
        <v>1</v>
      </c>
      <c r="X114" s="9">
        <f t="shared" si="62"/>
        <v>0.08578110235942286</v>
      </c>
      <c r="Y114" s="8">
        <v>13.171113585961232</v>
      </c>
      <c r="Z114" s="8">
        <f t="shared" si="52"/>
        <v>2.4299115475408395</v>
      </c>
      <c r="AA114" s="8">
        <f t="shared" si="53"/>
        <v>2.5002276072007956</v>
      </c>
      <c r="AB114" s="8">
        <f t="shared" si="54"/>
        <v>-0.07031605965995613</v>
      </c>
      <c r="AD114" s="4">
        <v>6015106</v>
      </c>
      <c r="AE114" s="7">
        <v>8035040</v>
      </c>
      <c r="AF114" s="4">
        <v>8814000</v>
      </c>
      <c r="AG114" s="9">
        <f t="shared" si="43"/>
        <v>0.40562836357093945</v>
      </c>
      <c r="AH114" s="9">
        <v>0.85</v>
      </c>
      <c r="AI114" s="7">
        <v>254.15707713899474</v>
      </c>
      <c r="AJ114" s="6">
        <v>0.3665619141746829</v>
      </c>
      <c r="AK114" s="8">
        <f t="shared" si="57"/>
        <v>1904.1194062176346</v>
      </c>
      <c r="AL114" s="8">
        <f t="shared" si="58"/>
        <v>1735.837938930672</v>
      </c>
      <c r="AM114" s="8">
        <f t="shared" si="60"/>
        <v>6.979776543602968</v>
      </c>
      <c r="AN114" s="8">
        <f t="shared" si="60"/>
        <v>6.362920775914635</v>
      </c>
      <c r="AO114" s="8">
        <f t="shared" si="55"/>
        <v>-0.6168557676883335</v>
      </c>
    </row>
    <row r="115" spans="1:41" ht="12.75">
      <c r="A115" s="4">
        <v>1905</v>
      </c>
      <c r="B115" s="4">
        <v>23254000</v>
      </c>
      <c r="C115" s="4">
        <v>7199000</v>
      </c>
      <c r="E115" s="10">
        <f t="shared" si="63"/>
        <v>2428.580172936621</v>
      </c>
      <c r="F115" s="8">
        <f t="shared" si="45"/>
        <v>56474.20334146818</v>
      </c>
      <c r="G115" s="5">
        <v>0.375593421081309</v>
      </c>
      <c r="H115" s="8">
        <f t="shared" si="46"/>
        <v>21211.339235863525</v>
      </c>
      <c r="I115" s="6">
        <v>0.11742888228120216</v>
      </c>
      <c r="J115" s="8">
        <f t="shared" si="47"/>
        <v>24.908238581548623</v>
      </c>
      <c r="L115" s="7">
        <v>3379.676459183942</v>
      </c>
      <c r="M115" s="8">
        <f t="shared" si="48"/>
        <v>24330.2908296652</v>
      </c>
      <c r="N115" s="5">
        <v>0.375593421081309</v>
      </c>
      <c r="O115" s="8">
        <f t="shared" si="49"/>
        <v>9138.297168617151</v>
      </c>
      <c r="P115" s="6">
        <v>0.11742888228120216</v>
      </c>
      <c r="Q115" s="8">
        <f t="shared" si="50"/>
        <v>10.731000224641864</v>
      </c>
      <c r="S115" s="8">
        <f t="shared" si="51"/>
        <v>-14.17723835690676</v>
      </c>
      <c r="U115" s="9">
        <v>0.44100388640527877</v>
      </c>
      <c r="V115" s="9">
        <f t="shared" si="61"/>
        <v>0.08820077728105576</v>
      </c>
      <c r="W115" s="4">
        <v>1</v>
      </c>
      <c r="X115" s="9">
        <f t="shared" si="62"/>
        <v>0.08820077728105576</v>
      </c>
      <c r="Y115" s="8">
        <v>13.443173053713307</v>
      </c>
      <c r="Z115" s="8">
        <f t="shared" si="52"/>
        <v>2.7916970682088498</v>
      </c>
      <c r="AA115" s="8">
        <f t="shared" si="53"/>
        <v>2.672889051978946</v>
      </c>
      <c r="AB115" s="8">
        <f t="shared" si="54"/>
        <v>0.11880801622990367</v>
      </c>
      <c r="AD115" s="4">
        <v>6359963</v>
      </c>
      <c r="AE115" s="7">
        <v>8602842</v>
      </c>
      <c r="AF115" s="4">
        <v>9463000</v>
      </c>
      <c r="AG115" s="9">
        <f t="shared" si="43"/>
        <v>0.40194513505466706</v>
      </c>
      <c r="AH115" s="9">
        <v>0.85</v>
      </c>
      <c r="AI115" s="7">
        <v>253.91649230393202</v>
      </c>
      <c r="AJ115" s="6">
        <v>0.3301708622640175</v>
      </c>
      <c r="AK115" s="8">
        <f t="shared" si="57"/>
        <v>2042.3900016712923</v>
      </c>
      <c r="AL115" s="8">
        <f t="shared" si="58"/>
        <v>1856.7429448122018</v>
      </c>
      <c r="AM115" s="8">
        <f t="shared" si="60"/>
        <v>6.7433766793121865</v>
      </c>
      <c r="AN115" s="8">
        <f t="shared" si="60"/>
        <v>6.130424190912756</v>
      </c>
      <c r="AO115" s="8">
        <f t="shared" si="55"/>
        <v>-0.6129524883994302</v>
      </c>
    </row>
    <row r="116" spans="1:41" ht="12.75">
      <c r="A116" s="4">
        <v>1906</v>
      </c>
      <c r="B116" s="4">
        <v>25937000</v>
      </c>
      <c r="C116" s="4">
        <v>7563000</v>
      </c>
      <c r="E116" s="10">
        <f t="shared" si="63"/>
        <v>2440.843055768938</v>
      </c>
      <c r="F116" s="8">
        <f t="shared" si="45"/>
        <v>63308.146337478945</v>
      </c>
      <c r="G116" s="5">
        <v>0.37736472869358134</v>
      </c>
      <c r="H116" s="8">
        <f t="shared" si="46"/>
        <v>23890.261466736287</v>
      </c>
      <c r="I116" s="6">
        <v>0.11445566647671333</v>
      </c>
      <c r="J116" s="8">
        <f t="shared" si="47"/>
        <v>27.34375798478245</v>
      </c>
      <c r="L116" s="7">
        <v>3360.328886416259</v>
      </c>
      <c r="M116" s="8">
        <f t="shared" si="48"/>
        <v>25414.16736796617</v>
      </c>
      <c r="N116" s="5">
        <v>0.37736472869358134</v>
      </c>
      <c r="O116" s="8">
        <f t="shared" si="49"/>
        <v>9590.410373785822</v>
      </c>
      <c r="P116" s="6">
        <v>0.11445566647671333</v>
      </c>
      <c r="Q116" s="8">
        <f t="shared" si="50"/>
        <v>10.976768111168418</v>
      </c>
      <c r="S116" s="8">
        <f t="shared" si="51"/>
        <v>-16.36698987361403</v>
      </c>
      <c r="U116" s="9">
        <v>0.453443526546605</v>
      </c>
      <c r="V116" s="9">
        <f t="shared" si="61"/>
        <v>0.09068870530932101</v>
      </c>
      <c r="W116" s="4">
        <v>1</v>
      </c>
      <c r="X116" s="9">
        <f t="shared" si="62"/>
        <v>0.09068870530932101</v>
      </c>
      <c r="Y116" s="8">
        <v>14.170601856265698</v>
      </c>
      <c r="Z116" s="8">
        <f t="shared" si="52"/>
        <v>3.4841266564127067</v>
      </c>
      <c r="AA116" s="8">
        <f t="shared" si="53"/>
        <v>3.308465229908315</v>
      </c>
      <c r="AB116" s="8">
        <f t="shared" si="54"/>
        <v>0.17566142650439165</v>
      </c>
      <c r="AD116" s="4">
        <v>6239891</v>
      </c>
      <c r="AE116" s="7">
        <v>9500446</v>
      </c>
      <c r="AF116" s="4">
        <v>9283000</v>
      </c>
      <c r="AG116" s="9">
        <f t="shared" si="43"/>
        <v>0.4019799533476077</v>
      </c>
      <c r="AH116" s="9">
        <v>0.85</v>
      </c>
      <c r="AI116" s="7">
        <v>253.6761352062336</v>
      </c>
      <c r="AJ116" s="6">
        <v>0.5532836891485926</v>
      </c>
      <c r="AK116" s="8">
        <f t="shared" si="57"/>
        <v>2001.6442286515464</v>
      </c>
      <c r="AL116" s="8">
        <f t="shared" si="58"/>
        <v>2048.530960413193</v>
      </c>
      <c r="AM116" s="8">
        <f t="shared" si="60"/>
        <v>11.074771031913166</v>
      </c>
      <c r="AN116" s="8">
        <f t="shared" si="60"/>
        <v>11.33418767112521</v>
      </c>
      <c r="AO116" s="8">
        <f t="shared" si="55"/>
        <v>0.25941663921204494</v>
      </c>
    </row>
    <row r="117" spans="1:41" ht="12.75">
      <c r="A117" s="4">
        <v>1907</v>
      </c>
      <c r="B117" s="4">
        <v>28391000</v>
      </c>
      <c r="C117" s="4">
        <v>7577000</v>
      </c>
      <c r="E117" s="10">
        <f t="shared" si="63"/>
        <v>2453.1678588528634</v>
      </c>
      <c r="F117" s="8">
        <f t="shared" si="45"/>
        <v>69647.88868069166</v>
      </c>
      <c r="G117" s="5">
        <v>0.37914438983517873</v>
      </c>
      <c r="H117" s="8">
        <f t="shared" si="46"/>
        <v>26406.606257149288</v>
      </c>
      <c r="I117" s="6">
        <v>0.10805361682848483</v>
      </c>
      <c r="J117" s="8">
        <f t="shared" si="47"/>
        <v>28.53329314250679</v>
      </c>
      <c r="L117" s="7">
        <v>3574.5976973246375</v>
      </c>
      <c r="M117" s="8">
        <f t="shared" si="48"/>
        <v>27084.726752628776</v>
      </c>
      <c r="N117" s="5">
        <v>0.37914438983517873</v>
      </c>
      <c r="O117" s="8">
        <f t="shared" si="49"/>
        <v>10269.022198477978</v>
      </c>
      <c r="P117" s="6">
        <v>0.10805361682848483</v>
      </c>
      <c r="Q117" s="8">
        <f t="shared" si="50"/>
        <v>11.096049898375444</v>
      </c>
      <c r="S117" s="8">
        <f t="shared" si="51"/>
        <v>-17.437243244131345</v>
      </c>
      <c r="U117" s="9">
        <v>0.46623405848643007</v>
      </c>
      <c r="V117" s="9">
        <f t="shared" si="61"/>
        <v>0.09324681169728602</v>
      </c>
      <c r="W117" s="4">
        <v>1</v>
      </c>
      <c r="X117" s="9">
        <f t="shared" si="62"/>
        <v>0.09324681169728602</v>
      </c>
      <c r="Y117" s="8">
        <v>14.943635243833052</v>
      </c>
      <c r="Z117" s="8">
        <f t="shared" si="52"/>
        <v>3.371637102288795</v>
      </c>
      <c r="AA117" s="8">
        <f t="shared" si="53"/>
        <v>3.2720412770893263</v>
      </c>
      <c r="AB117" s="8">
        <f t="shared" si="54"/>
        <v>0.09959582519946863</v>
      </c>
      <c r="AD117" s="4">
        <v>6249079</v>
      </c>
      <c r="AE117" s="7">
        <v>10646992</v>
      </c>
      <c r="AF117" s="4">
        <v>8970000</v>
      </c>
      <c r="AG117" s="9">
        <f t="shared" si="43"/>
        <v>0.410608224058762</v>
      </c>
      <c r="AH117" s="9">
        <v>0.85</v>
      </c>
      <c r="AI117" s="7">
        <v>253.4360056303235</v>
      </c>
      <c r="AJ117" s="6">
        <v>0.39459811194571837</v>
      </c>
      <c r="AK117" s="8">
        <f t="shared" si="57"/>
        <v>1932.3228249284014</v>
      </c>
      <c r="AL117" s="8">
        <f t="shared" si="58"/>
        <v>2293.5814557893077</v>
      </c>
      <c r="AM117" s="8">
        <f t="shared" si="60"/>
        <v>7.624909383863641</v>
      </c>
      <c r="AN117" s="8">
        <f t="shared" si="60"/>
        <v>9.05042912048173</v>
      </c>
      <c r="AO117" s="8">
        <f t="shared" si="55"/>
        <v>1.4255197366180896</v>
      </c>
    </row>
    <row r="118" spans="1:41" ht="12.75">
      <c r="A118" s="4">
        <v>1908</v>
      </c>
      <c r="B118" s="4">
        <v>26084000</v>
      </c>
      <c r="C118" s="4">
        <v>7397000</v>
      </c>
      <c r="E118" s="10">
        <f t="shared" si="63"/>
        <v>2465.5548948487735</v>
      </c>
      <c r="F118" s="8">
        <f t="shared" si="45"/>
        <v>64311.53387723541</v>
      </c>
      <c r="G118" s="5">
        <v>0.3809324439015465</v>
      </c>
      <c r="H118" s="8">
        <f t="shared" si="46"/>
        <v>24498.349770912384</v>
      </c>
      <c r="I118" s="6">
        <v>0.0821425688357238</v>
      </c>
      <c r="J118" s="8">
        <f t="shared" si="47"/>
        <v>20.12357382418809</v>
      </c>
      <c r="L118" s="7">
        <v>3804.333398140795</v>
      </c>
      <c r="M118" s="8">
        <f t="shared" si="48"/>
        <v>28140.654146047462</v>
      </c>
      <c r="N118" s="5">
        <v>0.3809324439015465</v>
      </c>
      <c r="O118" s="8">
        <f t="shared" si="49"/>
        <v>10719.688156842047</v>
      </c>
      <c r="P118" s="6">
        <v>0.0821425688357238</v>
      </c>
      <c r="Q118" s="8">
        <f t="shared" si="50"/>
        <v>8.805427223208909</v>
      </c>
      <c r="S118" s="8">
        <f t="shared" si="51"/>
        <v>-11.31814660097918</v>
      </c>
      <c r="U118" s="9">
        <v>0.47938538002347275</v>
      </c>
      <c r="V118" s="9">
        <f t="shared" si="61"/>
        <v>0.09587707600469456</v>
      </c>
      <c r="W118" s="4">
        <v>1</v>
      </c>
      <c r="X118" s="9">
        <f t="shared" si="62"/>
        <v>0.09587707600469456</v>
      </c>
      <c r="Y118" s="8">
        <v>12.41540439475492</v>
      </c>
      <c r="Z118" s="8">
        <f t="shared" si="52"/>
        <v>2.578686639940879</v>
      </c>
      <c r="AA118" s="8">
        <f t="shared" si="53"/>
        <v>2.6831788465684974</v>
      </c>
      <c r="AB118" s="8">
        <f t="shared" si="54"/>
        <v>-0.10449220662761816</v>
      </c>
      <c r="AD118" s="4">
        <v>6571379</v>
      </c>
      <c r="AE118" s="7">
        <v>9562537</v>
      </c>
      <c r="AF118" s="4">
        <v>9573000</v>
      </c>
      <c r="AG118" s="9">
        <f t="shared" si="43"/>
        <v>0.4070382019649068</v>
      </c>
      <c r="AH118" s="9">
        <v>0.85</v>
      </c>
      <c r="AI118" s="7">
        <v>253.19610336082982</v>
      </c>
      <c r="AJ118" s="6">
        <v>0.32870382839574974</v>
      </c>
      <c r="AK118" s="8">
        <f t="shared" si="57"/>
        <v>2060.2693528522404</v>
      </c>
      <c r="AL118" s="8">
        <f t="shared" si="58"/>
        <v>2058.017540647196</v>
      </c>
      <c r="AM118" s="8">
        <f t="shared" si="60"/>
        <v>6.772184238089651</v>
      </c>
      <c r="AN118" s="8">
        <f t="shared" si="60"/>
        <v>6.764782445163387</v>
      </c>
      <c r="AO118" s="8">
        <f t="shared" si="55"/>
        <v>-0.0074017929262639726</v>
      </c>
    </row>
    <row r="119" spans="1:41" ht="12.75">
      <c r="A119" s="4">
        <v>1909</v>
      </c>
      <c r="B119" s="4">
        <v>27605000</v>
      </c>
      <c r="C119" s="4">
        <v>8101000</v>
      </c>
      <c r="E119" s="10">
        <f t="shared" si="63"/>
        <v>2478.0044779957925</v>
      </c>
      <c r="F119" s="8">
        <f t="shared" si="45"/>
        <v>68405.31361507386</v>
      </c>
      <c r="G119" s="5">
        <v>0.38272893047391976</v>
      </c>
      <c r="H119" s="8">
        <f t="shared" si="46"/>
        <v>26180.69251863028</v>
      </c>
      <c r="I119" s="6">
        <v>0.0954819294760701</v>
      </c>
      <c r="J119" s="8">
        <f t="shared" si="47"/>
        <v>24.997830366985323</v>
      </c>
      <c r="L119" s="7">
        <v>4015.3812372304064</v>
      </c>
      <c r="M119" s="8">
        <f t="shared" si="48"/>
        <v>32528.603402803525</v>
      </c>
      <c r="N119" s="5">
        <v>0.38272893047391976</v>
      </c>
      <c r="O119" s="8">
        <f t="shared" si="49"/>
        <v>12449.6375901653</v>
      </c>
      <c r="P119" s="6">
        <v>0.0954819294760701</v>
      </c>
      <c r="Q119" s="8">
        <f t="shared" si="50"/>
        <v>11.887154183867944</v>
      </c>
      <c r="S119" s="8">
        <f t="shared" si="51"/>
        <v>-13.110676183117379</v>
      </c>
      <c r="U119" s="9">
        <v>0.4929076681491258</v>
      </c>
      <c r="V119" s="9">
        <f t="shared" si="61"/>
        <v>0.09858153362982516</v>
      </c>
      <c r="W119" s="4">
        <v>1</v>
      </c>
      <c r="X119" s="9">
        <f t="shared" si="62"/>
        <v>0.09858153362982516</v>
      </c>
      <c r="Y119" s="8">
        <v>14.679629059415523</v>
      </c>
      <c r="Z119" s="8">
        <f t="shared" si="52"/>
        <v>2.991092061254667</v>
      </c>
      <c r="AA119" s="8">
        <f t="shared" si="53"/>
        <v>3.131616343427323</v>
      </c>
      <c r="AB119" s="8">
        <f t="shared" si="54"/>
        <v>-0.140524282172656</v>
      </c>
      <c r="AD119" s="4">
        <v>7891638</v>
      </c>
      <c r="AE119" s="7">
        <v>11164911</v>
      </c>
      <c r="AF119" s="4">
        <v>11473000</v>
      </c>
      <c r="AG119" s="9">
        <f t="shared" si="43"/>
        <v>0.4075282997802489</v>
      </c>
      <c r="AH119" s="9">
        <v>0.85</v>
      </c>
      <c r="AI119" s="7">
        <v>252.95642818258455</v>
      </c>
      <c r="AJ119" s="6">
        <v>0.21661166983135816</v>
      </c>
      <c r="AK119" s="8">
        <f t="shared" si="57"/>
        <v>2466.8437354579737</v>
      </c>
      <c r="AL119" s="8">
        <f t="shared" si="58"/>
        <v>2400.600606405981</v>
      </c>
      <c r="AM119" s="8">
        <f t="shared" si="60"/>
        <v>5.343471407505768</v>
      </c>
      <c r="AN119" s="8">
        <f t="shared" si="60"/>
        <v>5.199981059517706</v>
      </c>
      <c r="AO119" s="8">
        <f t="shared" si="55"/>
        <v>-0.14349034798806226</v>
      </c>
    </row>
    <row r="120" spans="1:41" ht="12.75">
      <c r="A120" s="4">
        <v>1910</v>
      </c>
      <c r="B120" s="4">
        <v>27574000</v>
      </c>
      <c r="C120" s="4">
        <v>9265000</v>
      </c>
      <c r="E120" s="10">
        <f t="shared" si="63"/>
        <v>2490.516924119766</v>
      </c>
      <c r="F120" s="8">
        <f t="shared" si="45"/>
        <v>68673.51366567843</v>
      </c>
      <c r="G120" s="5">
        <v>0.3845338893201999</v>
      </c>
      <c r="H120" s="8">
        <f t="shared" si="46"/>
        <v>26407.293303147224</v>
      </c>
      <c r="I120" s="6">
        <v>0.10574215107765271</v>
      </c>
      <c r="J120" s="8">
        <f t="shared" si="47"/>
        <v>27.92363998013281</v>
      </c>
      <c r="L120" s="7">
        <v>3994.480682782629</v>
      </c>
      <c r="M120" s="8">
        <f t="shared" si="48"/>
        <v>37008.863525981054</v>
      </c>
      <c r="N120" s="5">
        <v>0.3845338893201999</v>
      </c>
      <c r="O120" s="8">
        <f t="shared" si="49"/>
        <v>14231.162230965982</v>
      </c>
      <c r="P120" s="6">
        <v>0.10574215107765271</v>
      </c>
      <c r="Q120" s="8">
        <f t="shared" si="50"/>
        <v>15.048337066373902</v>
      </c>
      <c r="S120" s="8">
        <f t="shared" si="51"/>
        <v>-12.875302913758906</v>
      </c>
      <c r="U120" s="9">
        <v>0.5068113869227978</v>
      </c>
      <c r="V120" s="9">
        <f t="shared" si="61"/>
        <v>0.10136227738455957</v>
      </c>
      <c r="W120" s="4">
        <v>1</v>
      </c>
      <c r="X120" s="9">
        <f t="shared" si="62"/>
        <v>0.10136227738455957</v>
      </c>
      <c r="Y120" s="8">
        <v>19.441871283534127</v>
      </c>
      <c r="Z120" s="8">
        <f t="shared" si="52"/>
        <v>3.424755572054303</v>
      </c>
      <c r="AA120" s="8">
        <f t="shared" si="53"/>
        <v>4.05624123780158</v>
      </c>
      <c r="AB120" s="8">
        <f t="shared" si="54"/>
        <v>-0.6314856657472774</v>
      </c>
      <c r="AD120" s="4">
        <v>9800733</v>
      </c>
      <c r="AE120" s="7">
        <v>12453612</v>
      </c>
      <c r="AF120" s="4">
        <v>13212000</v>
      </c>
      <c r="AG120" s="9">
        <f t="shared" si="43"/>
        <v>0.42588305352519407</v>
      </c>
      <c r="AH120" s="9">
        <v>0.85</v>
      </c>
      <c r="AI120" s="7">
        <v>252.7169798806233</v>
      </c>
      <c r="AJ120" s="6">
        <v>0.20660714270173033</v>
      </c>
      <c r="AK120" s="8">
        <f t="shared" si="57"/>
        <v>2838.062227455376</v>
      </c>
      <c r="AL120" s="8">
        <f t="shared" si="58"/>
        <v>2675.1533312583256</v>
      </c>
      <c r="AM120" s="8">
        <f t="shared" si="60"/>
        <v>5.863639276242636</v>
      </c>
      <c r="AN120" s="8">
        <f t="shared" si="60"/>
        <v>5.527057860602982</v>
      </c>
      <c r="AO120" s="8">
        <f t="shared" si="55"/>
        <v>-0.33658141563965405</v>
      </c>
    </row>
    <row r="121" spans="1:41" ht="12.75">
      <c r="A121" s="4">
        <v>1911</v>
      </c>
      <c r="B121" s="4">
        <v>30579000</v>
      </c>
      <c r="C121" s="4">
        <v>9584000</v>
      </c>
      <c r="E121" s="10">
        <f t="shared" si="63"/>
        <v>2503.0925506412714</v>
      </c>
      <c r="F121" s="8">
        <f t="shared" si="45"/>
        <v>76542.06710605943</v>
      </c>
      <c r="G121" s="5">
        <v>0.3863473603958344</v>
      </c>
      <c r="H121" s="8">
        <f t="shared" si="46"/>
        <v>29571.825585666884</v>
      </c>
      <c r="I121" s="6">
        <v>0.11601726747116879</v>
      </c>
      <c r="J121" s="8">
        <f t="shared" si="47"/>
        <v>34.30842398583067</v>
      </c>
      <c r="L121" s="7">
        <v>4107.039879886758</v>
      </c>
      <c r="M121" s="8">
        <f t="shared" si="48"/>
        <v>39361.87020883469</v>
      </c>
      <c r="N121" s="5">
        <v>0.3863473603958344</v>
      </c>
      <c r="O121" s="8">
        <f t="shared" si="49"/>
        <v>15207.354655426714</v>
      </c>
      <c r="P121" s="6">
        <v>0.11601726747116879</v>
      </c>
      <c r="Q121" s="8">
        <f t="shared" si="50"/>
        <v>17.64315732587565</v>
      </c>
      <c r="S121" s="8">
        <f t="shared" si="51"/>
        <v>-16.665266659955023</v>
      </c>
      <c r="U121" s="9">
        <v>0.5211072955693993</v>
      </c>
      <c r="V121" s="9">
        <f t="shared" si="61"/>
        <v>0.10422145911387987</v>
      </c>
      <c r="W121" s="4">
        <v>1</v>
      </c>
      <c r="X121" s="9">
        <f t="shared" si="62"/>
        <v>0.10422145911387987</v>
      </c>
      <c r="Y121" s="8">
        <v>24.923906091240227</v>
      </c>
      <c r="Z121" s="8">
        <f t="shared" si="52"/>
        <v>4.635356005866755</v>
      </c>
      <c r="AA121" s="8">
        <f t="shared" si="53"/>
        <v>5.488952773592793</v>
      </c>
      <c r="AB121" s="8">
        <f t="shared" si="54"/>
        <v>-0.8535967677260379</v>
      </c>
      <c r="AD121" s="4">
        <v>10913779</v>
      </c>
      <c r="AE121" s="7">
        <v>14195828</v>
      </c>
      <c r="AF121" s="4">
        <v>14292000</v>
      </c>
      <c r="AG121" s="9">
        <f t="shared" si="43"/>
        <v>0.43298717329863123</v>
      </c>
      <c r="AH121" s="9">
        <v>0.85</v>
      </c>
      <c r="AI121" s="7">
        <v>252.4777582401853</v>
      </c>
      <c r="AJ121" s="6">
        <v>0.33149985966975537</v>
      </c>
      <c r="AK121" s="8">
        <f t="shared" si="57"/>
        <v>3067.150302653419</v>
      </c>
      <c r="AL121" s="8">
        <f t="shared" si="58"/>
        <v>3046.5112053327653</v>
      </c>
      <c r="AM121" s="8">
        <f t="shared" si="60"/>
        <v>10.167598949156561</v>
      </c>
      <c r="AN121" s="8">
        <f t="shared" si="60"/>
        <v>10.09918037050149</v>
      </c>
      <c r="AO121" s="8">
        <f t="shared" si="55"/>
        <v>-0.06841857865507173</v>
      </c>
    </row>
    <row r="122" spans="1:41" ht="12.75">
      <c r="A122" s="4">
        <v>1912</v>
      </c>
      <c r="B122" s="4">
        <v>34196000</v>
      </c>
      <c r="C122" s="4">
        <v>10040000</v>
      </c>
      <c r="E122" s="10">
        <f t="shared" si="63"/>
        <v>2515.731676583671</v>
      </c>
      <c r="F122" s="8">
        <f t="shared" si="45"/>
        <v>86027.9604124552</v>
      </c>
      <c r="G122" s="5">
        <v>0.38816938384470184</v>
      </c>
      <c r="H122" s="8">
        <f t="shared" si="46"/>
        <v>33393.42038671914</v>
      </c>
      <c r="I122" s="6">
        <v>0.14594957151779528</v>
      </c>
      <c r="J122" s="8">
        <f t="shared" si="47"/>
        <v>48.73755396955268</v>
      </c>
      <c r="L122" s="7">
        <v>4391.23396126288</v>
      </c>
      <c r="M122" s="8">
        <f t="shared" si="48"/>
        <v>44087.988971079314</v>
      </c>
      <c r="N122" s="5">
        <v>0.38816938384470184</v>
      </c>
      <c r="O122" s="8">
        <f t="shared" si="49"/>
        <v>17113.607513855866</v>
      </c>
      <c r="P122" s="6">
        <v>0.14594957151779528</v>
      </c>
      <c r="Q122" s="8">
        <f t="shared" si="50"/>
        <v>24.977236837709853</v>
      </c>
      <c r="S122" s="8">
        <f t="shared" si="51"/>
        <v>-23.760317131842825</v>
      </c>
      <c r="U122" s="9">
        <v>0.5358064568052389</v>
      </c>
      <c r="V122" s="9">
        <f t="shared" si="61"/>
        <v>0.10716129136104778</v>
      </c>
      <c r="W122" s="4">
        <v>1</v>
      </c>
      <c r="X122" s="9">
        <f t="shared" si="62"/>
        <v>0.10716129136104778</v>
      </c>
      <c r="Y122" s="8">
        <v>28.13437832624195</v>
      </c>
      <c r="Z122" s="8">
        <f t="shared" si="52"/>
        <v>6.182515899988994</v>
      </c>
      <c r="AA122" s="8">
        <f t="shared" si="53"/>
        <v>6.58837535500888</v>
      </c>
      <c r="AB122" s="8">
        <f t="shared" si="54"/>
        <v>-0.4058594550198862</v>
      </c>
      <c r="AD122" s="4">
        <v>11405141</v>
      </c>
      <c r="AE122" s="7">
        <v>14130451</v>
      </c>
      <c r="AF122" s="4">
        <v>15121000</v>
      </c>
      <c r="AG122" s="9">
        <f t="shared" si="43"/>
        <v>0.42995854542128836</v>
      </c>
      <c r="AH122" s="9">
        <v>0.85</v>
      </c>
      <c r="AI122" s="7">
        <v>252.23876304671288</v>
      </c>
      <c r="AJ122" s="6">
        <v>0.27625038197963603</v>
      </c>
      <c r="AK122" s="8">
        <f t="shared" si="57"/>
        <v>3241.986985624944</v>
      </c>
      <c r="AL122" s="8">
        <f t="shared" si="58"/>
        <v>3029.6103593023586</v>
      </c>
      <c r="AM122" s="8">
        <f t="shared" si="60"/>
        <v>8.956001431518995</v>
      </c>
      <c r="AN122" s="8">
        <f t="shared" si="60"/>
        <v>8.36931019006739</v>
      </c>
      <c r="AO122" s="8">
        <f t="shared" si="55"/>
        <v>-0.5866912414516054</v>
      </c>
    </row>
    <row r="123" spans="1:41" ht="12.75">
      <c r="A123" s="4">
        <v>1913</v>
      </c>
      <c r="B123" s="7">
        <v>35972972.948030226</v>
      </c>
      <c r="C123" s="7">
        <v>10884287.6450116</v>
      </c>
      <c r="E123" s="7">
        <v>2528.4346225729323</v>
      </c>
      <c r="F123" s="8">
        <f t="shared" si="45"/>
        <v>90955.31027867911</v>
      </c>
      <c r="G123" s="5">
        <v>0.39</v>
      </c>
      <c r="H123" s="8">
        <f t="shared" si="46"/>
        <v>35472.571008684856</v>
      </c>
      <c r="I123" s="6">
        <v>0.13</v>
      </c>
      <c r="J123" s="8">
        <f t="shared" si="47"/>
        <v>46.11434231129031</v>
      </c>
      <c r="L123" s="7">
        <v>4448.495332467374</v>
      </c>
      <c r="M123" s="8">
        <f t="shared" si="48"/>
        <v>48418.70278606642</v>
      </c>
      <c r="N123" s="5">
        <v>0.39</v>
      </c>
      <c r="O123" s="8">
        <f t="shared" si="49"/>
        <v>18883.294086565904</v>
      </c>
      <c r="P123" s="6">
        <v>0.13</v>
      </c>
      <c r="Q123" s="8">
        <f t="shared" si="50"/>
        <v>24.548282312535672</v>
      </c>
      <c r="S123" s="8">
        <f t="shared" si="51"/>
        <v>-21.566059998754636</v>
      </c>
      <c r="U123" s="9">
        <v>0.5509202453987729</v>
      </c>
      <c r="V123" s="9">
        <f t="shared" si="61"/>
        <v>0.1101840490797546</v>
      </c>
      <c r="W123" s="4">
        <v>1</v>
      </c>
      <c r="X123" s="9">
        <f t="shared" si="62"/>
        <v>0.1101840490797546</v>
      </c>
      <c r="Y123" s="8">
        <v>28.683332623920002</v>
      </c>
      <c r="Z123" s="8">
        <f t="shared" si="52"/>
        <v>6.03066820121559</v>
      </c>
      <c r="AA123" s="8">
        <f t="shared" si="53"/>
        <v>6.741958925690415</v>
      </c>
      <c r="AB123" s="8">
        <f t="shared" si="54"/>
        <v>-0.711290724474825</v>
      </c>
      <c r="AD123" s="4">
        <v>12547365</v>
      </c>
      <c r="AE123" s="7">
        <v>14858156</v>
      </c>
      <c r="AF123" s="4">
        <v>16094000</v>
      </c>
      <c r="AG123" s="9">
        <f t="shared" si="43"/>
        <v>0.4380854404110977</v>
      </c>
      <c r="AH123" s="9">
        <v>0.85</v>
      </c>
      <c r="AI123" s="7">
        <v>251.9999940858516</v>
      </c>
      <c r="AJ123" s="6">
        <v>0.25</v>
      </c>
      <c r="AK123" s="8">
        <f t="shared" si="57"/>
        <v>3447.3347190950412</v>
      </c>
      <c r="AL123" s="8">
        <f t="shared" si="58"/>
        <v>3182.616940507661</v>
      </c>
      <c r="AM123" s="8">
        <f t="shared" si="60"/>
        <v>8.618336797737603</v>
      </c>
      <c r="AN123" s="8">
        <f t="shared" si="60"/>
        <v>7.956542351269153</v>
      </c>
      <c r="AO123" s="8">
        <f t="shared" si="55"/>
        <v>-0.6617944464684502</v>
      </c>
    </row>
  </sheetData>
  <mergeCells count="3">
    <mergeCell ref="B4:Q4"/>
    <mergeCell ref="U4:AB4"/>
    <mergeCell ref="AD4:AO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Nationale Rekeningen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Horlings</dc:creator>
  <cp:keywords/>
  <dc:description/>
  <cp:lastModifiedBy>JP84</cp:lastModifiedBy>
  <cp:lastPrinted>1997-01-13T13:33:50Z</cp:lastPrinted>
  <dcterms:created xsi:type="dcterms:W3CDTF">1997-01-13T13:32:02Z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